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05" windowWidth="14805" windowHeight="7710"/>
  </bookViews>
  <sheets>
    <sheet name="Специалисты" sheetId="1" r:id="rId1"/>
    <sheet name="Лаборатор исслед." sheetId="2" r:id="rId2"/>
    <sheet name="Стомат услуги" sheetId="3" r:id="rId3"/>
    <sheet name="Стомат материал" sheetId="4" r:id="rId4"/>
    <sheet name="Здравпункт" sheetId="5" r:id="rId5"/>
    <sheet name="086-у" sheetId="6" r:id="rId6"/>
    <sheet name="Бассейн" sheetId="11" r:id="rId7"/>
    <sheet name="Санкнижки ПМО" sheetId="10" r:id="rId8"/>
    <sheet name="Водит АВ" sheetId="13" r:id="rId9"/>
    <sheet name="Водит СД" sheetId="12" r:id="rId10"/>
    <sheet name="ПМО" sheetId="8" r:id="rId11"/>
  </sheets>
  <definedNames>
    <definedName name="_xlnm.Print_Titles" localSheetId="1">'Лаборатор исслед.'!$11:$11</definedName>
    <definedName name="_xlnm.Print_Titles" localSheetId="10">ПМО!$9:$9</definedName>
    <definedName name="_xlnm.Print_Titles" localSheetId="0">Специалисты!$9:$9</definedName>
    <definedName name="_xlnm.Print_Titles" localSheetId="2">'Стомат услуги'!$11:$11</definedName>
  </definedNames>
  <calcPr calcId="145621" refMode="R1C1"/>
</workbook>
</file>

<file path=xl/calcChain.xml><?xml version="1.0" encoding="utf-8"?>
<calcChain xmlns="http://schemas.openxmlformats.org/spreadsheetml/2006/main">
  <c r="C43" i="10" l="1"/>
  <c r="C41" i="10"/>
  <c r="E226" i="1" l="1"/>
  <c r="C157" i="2" l="1"/>
  <c r="C156" i="2"/>
  <c r="E345" i="1" l="1"/>
  <c r="E344" i="1"/>
  <c r="F22" i="4"/>
  <c r="F20" i="4"/>
  <c r="F18" i="4"/>
  <c r="F17" i="4"/>
  <c r="F16" i="4"/>
  <c r="H16" i="4"/>
  <c r="C55" i="3" l="1"/>
  <c r="C53" i="3"/>
  <c r="C52" i="3"/>
  <c r="C50" i="3"/>
  <c r="C49" i="3"/>
  <c r="C46" i="3"/>
  <c r="C44" i="3"/>
  <c r="C43" i="3"/>
  <c r="C42" i="3"/>
  <c r="C39" i="3"/>
  <c r="C38" i="3"/>
  <c r="C37" i="3"/>
  <c r="C35" i="3"/>
  <c r="C34" i="3"/>
  <c r="C33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D123" i="1" l="1"/>
  <c r="C350" i="1" l="1"/>
  <c r="C201" i="1"/>
  <c r="C200" i="1"/>
  <c r="C194" i="1"/>
  <c r="C193" i="1"/>
  <c r="C190" i="1"/>
  <c r="C189" i="1"/>
  <c r="C184" i="1"/>
  <c r="C182" i="1"/>
  <c r="C181" i="1"/>
  <c r="C140" i="1"/>
  <c r="C139" i="1"/>
  <c r="C138" i="1"/>
  <c r="C102" i="1"/>
  <c r="C100" i="1"/>
  <c r="C99" i="1"/>
  <c r="C65" i="1"/>
  <c r="C66" i="1"/>
  <c r="C64" i="1"/>
  <c r="C56" i="1"/>
  <c r="C55" i="1"/>
  <c r="C54" i="1"/>
  <c r="C52" i="1"/>
  <c r="C51" i="1"/>
  <c r="C24" i="1"/>
  <c r="C23" i="1"/>
  <c r="C22" i="1"/>
  <c r="C18" i="1"/>
  <c r="C17" i="1" l="1"/>
  <c r="D12" i="1"/>
  <c r="D13" i="1"/>
  <c r="D14" i="1"/>
  <c r="D15" i="1"/>
  <c r="C15" i="1"/>
  <c r="C13" i="1"/>
  <c r="C12" i="1"/>
  <c r="C11" i="1"/>
  <c r="D11" i="1"/>
  <c r="B20" i="6" l="1"/>
  <c r="E391" i="1" l="1"/>
  <c r="E348" i="1" l="1"/>
  <c r="E347" i="1"/>
  <c r="F21" i="1"/>
  <c r="F22" i="1"/>
  <c r="F23" i="1"/>
  <c r="F24" i="1"/>
  <c r="F26" i="1"/>
  <c r="F45" i="1"/>
  <c r="F50" i="1"/>
  <c r="F51" i="1"/>
  <c r="F52" i="1"/>
  <c r="F53" i="1"/>
  <c r="F54" i="1"/>
  <c r="F55" i="1"/>
  <c r="F56" i="1"/>
  <c r="F58" i="1"/>
  <c r="F63" i="1"/>
  <c r="F64" i="1"/>
  <c r="F65" i="1"/>
  <c r="F66" i="1"/>
  <c r="F68" i="1"/>
  <c r="F90" i="1"/>
  <c r="F91" i="1"/>
  <c r="F98" i="1"/>
  <c r="F99" i="1"/>
  <c r="F100" i="1"/>
  <c r="F102" i="1"/>
  <c r="F103" i="1"/>
  <c r="F104" i="1"/>
  <c r="F107" i="1"/>
  <c r="F108" i="1"/>
  <c r="F111" i="1"/>
  <c r="F112" i="1"/>
  <c r="F114" i="1"/>
  <c r="F115" i="1"/>
  <c r="F116" i="1"/>
  <c r="F117" i="1"/>
  <c r="F118" i="1"/>
  <c r="F124" i="1"/>
  <c r="F125" i="1"/>
  <c r="F126" i="1"/>
  <c r="F127" i="1"/>
  <c r="F128" i="1"/>
  <c r="F129" i="1"/>
  <c r="F130" i="1"/>
  <c r="F131" i="1"/>
  <c r="F132" i="1"/>
  <c r="F133" i="1"/>
  <c r="F134" i="1"/>
  <c r="F137" i="1"/>
  <c r="F138" i="1"/>
  <c r="F139" i="1"/>
  <c r="F140" i="1"/>
  <c r="F142" i="1"/>
  <c r="F159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4" i="1"/>
  <c r="F188" i="1"/>
  <c r="F189" i="1"/>
  <c r="F190" i="1"/>
  <c r="F192" i="1"/>
  <c r="F193" i="1"/>
  <c r="F194" i="1"/>
  <c r="F196" i="1"/>
  <c r="F197" i="1"/>
  <c r="F199" i="1"/>
  <c r="F200" i="1"/>
  <c r="F201" i="1"/>
  <c r="F202" i="1"/>
  <c r="F210" i="1"/>
  <c r="F223" i="1"/>
  <c r="F225" i="1"/>
  <c r="F227" i="1"/>
  <c r="F228" i="1"/>
  <c r="F245" i="1"/>
  <c r="F246" i="1"/>
  <c r="F269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9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12" i="1"/>
  <c r="F13" i="1"/>
  <c r="F14" i="1"/>
  <c r="F11" i="1"/>
  <c r="E196" i="1" l="1"/>
  <c r="C59" i="8" l="1"/>
  <c r="B58" i="8"/>
  <c r="C57" i="8"/>
  <c r="B56" i="8"/>
  <c r="D282" i="1"/>
  <c r="F282" i="1" s="1"/>
  <c r="E282" i="1"/>
  <c r="C56" i="8" s="1"/>
  <c r="B55" i="8"/>
  <c r="B54" i="8"/>
  <c r="B53" i="8"/>
  <c r="B52" i="8"/>
  <c r="B51" i="8"/>
  <c r="B50" i="8"/>
  <c r="B49" i="8"/>
  <c r="B48" i="8"/>
  <c r="C45" i="8"/>
  <c r="B44" i="8"/>
  <c r="C42" i="8" l="1"/>
  <c r="B39" i="8" l="1"/>
  <c r="B38" i="8"/>
  <c r="C37" i="8"/>
  <c r="C36" i="8"/>
  <c r="B36" i="8"/>
  <c r="B35" i="8"/>
  <c r="B34" i="8"/>
  <c r="B29" i="8"/>
  <c r="B28" i="8"/>
  <c r="C27" i="8"/>
  <c r="B25" i="8"/>
  <c r="B23" i="8"/>
  <c r="B22" i="8"/>
  <c r="B21" i="8"/>
  <c r="B17" i="8"/>
  <c r="B16" i="8"/>
  <c r="C15" i="8"/>
  <c r="B13" i="8"/>
  <c r="C28" i="10" l="1"/>
  <c r="D20" i="1" l="1"/>
  <c r="F20" i="1" s="1"/>
  <c r="D18" i="1"/>
  <c r="F18" i="1" s="1"/>
  <c r="D19" i="1"/>
  <c r="F19" i="1" s="1"/>
  <c r="D17" i="1"/>
  <c r="F17" i="1" s="1"/>
  <c r="F15" i="1"/>
  <c r="E16" i="1"/>
  <c r="E15" i="1"/>
  <c r="C10" i="8" s="1"/>
  <c r="D28" i="1"/>
  <c r="F28" i="1" s="1"/>
  <c r="D29" i="1"/>
  <c r="F29" i="1" s="1"/>
  <c r="D30" i="1"/>
  <c r="F30" i="1" s="1"/>
  <c r="D31" i="1"/>
  <c r="F31" i="1" s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D38" i="1"/>
  <c r="F38" i="1" s="1"/>
  <c r="D39" i="1"/>
  <c r="F39" i="1" s="1"/>
  <c r="D40" i="1"/>
  <c r="F40" i="1" s="1"/>
  <c r="D41" i="1"/>
  <c r="F41" i="1" s="1"/>
  <c r="D42" i="1"/>
  <c r="F42" i="1" s="1"/>
  <c r="D43" i="1"/>
  <c r="F43" i="1" s="1"/>
  <c r="D44" i="1"/>
  <c r="F44" i="1" s="1"/>
  <c r="D46" i="1"/>
  <c r="F46" i="1" s="1"/>
  <c r="D47" i="1"/>
  <c r="F47" i="1" s="1"/>
  <c r="D48" i="1"/>
  <c r="F48" i="1" s="1"/>
  <c r="D49" i="1"/>
  <c r="F49" i="1" s="1"/>
  <c r="D27" i="1"/>
  <c r="F27" i="1" s="1"/>
  <c r="F25" i="1"/>
  <c r="E49" i="1"/>
  <c r="E38" i="1"/>
  <c r="E37" i="1"/>
  <c r="E36" i="1"/>
  <c r="E35" i="1"/>
  <c r="E34" i="1"/>
  <c r="E33" i="1"/>
  <c r="E31" i="1"/>
  <c r="E30" i="1"/>
  <c r="E29" i="1"/>
  <c r="E28" i="1"/>
  <c r="E27" i="1"/>
  <c r="E25" i="1"/>
  <c r="C11" i="8" s="1"/>
  <c r="E26" i="1"/>
  <c r="D61" i="1"/>
  <c r="F61" i="1" s="1"/>
  <c r="D62" i="1"/>
  <c r="F62" i="1" s="1"/>
  <c r="D60" i="1"/>
  <c r="F60" i="1" s="1"/>
  <c r="F59" i="1"/>
  <c r="F57" i="1"/>
  <c r="E62" i="1"/>
  <c r="E61" i="1"/>
  <c r="E60" i="1"/>
  <c r="E59" i="1"/>
  <c r="C13" i="8" s="1"/>
  <c r="E58" i="1"/>
  <c r="E57" i="1"/>
  <c r="C12" i="8" s="1"/>
  <c r="F67" i="1"/>
  <c r="F93" i="1"/>
  <c r="F94" i="1"/>
  <c r="F95" i="1"/>
  <c r="F96" i="1"/>
  <c r="F97" i="1"/>
  <c r="F92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69" i="1"/>
  <c r="E97" i="1"/>
  <c r="E96" i="1"/>
  <c r="E95" i="1"/>
  <c r="E94" i="1"/>
  <c r="E93" i="1"/>
  <c r="E92" i="1"/>
  <c r="E90" i="1"/>
  <c r="C23" i="8" s="1"/>
  <c r="E89" i="1"/>
  <c r="C22" i="8" s="1"/>
  <c r="E88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C16" i="8" s="1"/>
  <c r="E68" i="1"/>
  <c r="E67" i="1"/>
  <c r="C14" i="8" s="1"/>
  <c r="D120" i="1" l="1"/>
  <c r="F120" i="1" s="1"/>
  <c r="D121" i="1"/>
  <c r="F121" i="1" s="1"/>
  <c r="D122" i="1"/>
  <c r="F122" i="1" s="1"/>
  <c r="D119" i="1"/>
  <c r="F119" i="1" s="1"/>
  <c r="D113" i="1"/>
  <c r="F113" i="1" s="1"/>
  <c r="D110" i="1"/>
  <c r="D109" i="1"/>
  <c r="F109" i="1" s="1"/>
  <c r="D106" i="1"/>
  <c r="F106" i="1" s="1"/>
  <c r="D105" i="1"/>
  <c r="F105" i="1" s="1"/>
  <c r="F101" i="1"/>
  <c r="E104" i="1"/>
  <c r="E103" i="1"/>
  <c r="E101" i="1"/>
  <c r="C24" i="8" s="1"/>
  <c r="E105" i="1"/>
  <c r="E106" i="1"/>
  <c r="E108" i="1"/>
  <c r="E109" i="1"/>
  <c r="E110" i="1"/>
  <c r="E111" i="1"/>
  <c r="E112" i="1"/>
  <c r="E113" i="1"/>
  <c r="E114" i="1"/>
  <c r="E115" i="1"/>
  <c r="E116" i="1"/>
  <c r="E117" i="1"/>
  <c r="E118" i="1"/>
  <c r="E120" i="1"/>
  <c r="E119" i="1"/>
  <c r="E121" i="1"/>
  <c r="E122" i="1"/>
  <c r="F123" i="1"/>
  <c r="E123" i="1"/>
  <c r="E134" i="1"/>
  <c r="E133" i="1"/>
  <c r="E132" i="1"/>
  <c r="E131" i="1"/>
  <c r="E130" i="1"/>
  <c r="E129" i="1"/>
  <c r="E128" i="1"/>
  <c r="E127" i="1"/>
  <c r="E126" i="1"/>
  <c r="E125" i="1"/>
  <c r="E124" i="1"/>
  <c r="D136" i="1"/>
  <c r="F136" i="1" s="1"/>
  <c r="D135" i="1"/>
  <c r="F135" i="1" s="1"/>
  <c r="E136" i="1"/>
  <c r="E135" i="1"/>
  <c r="E179" i="1"/>
  <c r="E175" i="1"/>
  <c r="E171" i="1"/>
  <c r="E142" i="1"/>
  <c r="F141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60" i="1"/>
  <c r="F161" i="1"/>
  <c r="F162" i="1"/>
  <c r="F163" i="1"/>
  <c r="F143" i="1"/>
  <c r="E162" i="1"/>
  <c r="E163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1" i="1"/>
  <c r="C26" i="8" s="1"/>
  <c r="D185" i="1"/>
  <c r="F185" i="1" s="1"/>
  <c r="D186" i="1"/>
  <c r="F186" i="1" s="1"/>
  <c r="D187" i="1"/>
  <c r="F187" i="1" s="1"/>
  <c r="D183" i="1"/>
  <c r="F183" i="1" s="1"/>
  <c r="E183" i="1"/>
  <c r="C30" i="8" s="1"/>
  <c r="F195" i="1"/>
  <c r="F191" i="1"/>
  <c r="E195" i="1"/>
  <c r="E191" i="1"/>
  <c r="E198" i="1"/>
  <c r="D198" i="1"/>
  <c r="F198" i="1" s="1"/>
  <c r="E209" i="1"/>
  <c r="E208" i="1"/>
  <c r="E207" i="1"/>
  <c r="E206" i="1"/>
  <c r="E205" i="1"/>
  <c r="E204" i="1"/>
  <c r="E203" i="1"/>
  <c r="D204" i="1"/>
  <c r="F204" i="1" s="1"/>
  <c r="D205" i="1"/>
  <c r="F205" i="1" s="1"/>
  <c r="D206" i="1"/>
  <c r="F206" i="1" s="1"/>
  <c r="D207" i="1"/>
  <c r="F207" i="1" s="1"/>
  <c r="D208" i="1"/>
  <c r="F208" i="1" s="1"/>
  <c r="D209" i="1"/>
  <c r="F209" i="1" s="1"/>
  <c r="D203" i="1"/>
  <c r="F203" i="1" s="1"/>
  <c r="E223" i="1"/>
  <c r="D212" i="1"/>
  <c r="F212" i="1" s="1"/>
  <c r="D213" i="1"/>
  <c r="F213" i="1" s="1"/>
  <c r="D214" i="1"/>
  <c r="F214" i="1" s="1"/>
  <c r="D215" i="1"/>
  <c r="F215" i="1" s="1"/>
  <c r="D216" i="1"/>
  <c r="F216" i="1" s="1"/>
  <c r="D217" i="1"/>
  <c r="F217" i="1" s="1"/>
  <c r="D218" i="1"/>
  <c r="F218" i="1" s="1"/>
  <c r="D219" i="1"/>
  <c r="F219" i="1" s="1"/>
  <c r="D220" i="1"/>
  <c r="F220" i="1" s="1"/>
  <c r="D221" i="1"/>
  <c r="F221" i="1" s="1"/>
  <c r="D222" i="1"/>
  <c r="F222" i="1" s="1"/>
  <c r="D224" i="1"/>
  <c r="F224" i="1" s="1"/>
  <c r="D211" i="1"/>
  <c r="F211" i="1" s="1"/>
  <c r="E211" i="1"/>
  <c r="E225" i="1"/>
  <c r="E224" i="1"/>
  <c r="C35" i="8" s="1"/>
  <c r="E222" i="1"/>
  <c r="E221" i="1"/>
  <c r="E220" i="1"/>
  <c r="C60" i="8" s="1"/>
  <c r="E219" i="1"/>
  <c r="E218" i="1"/>
  <c r="E217" i="1"/>
  <c r="E216" i="1"/>
  <c r="E215" i="1"/>
  <c r="E214" i="1"/>
  <c r="E213" i="1"/>
  <c r="E212" i="1"/>
  <c r="E245" i="1"/>
  <c r="D230" i="1"/>
  <c r="F230" i="1" s="1"/>
  <c r="D231" i="1"/>
  <c r="F231" i="1" s="1"/>
  <c r="D232" i="1"/>
  <c r="F232" i="1" s="1"/>
  <c r="D233" i="1"/>
  <c r="F233" i="1" s="1"/>
  <c r="D234" i="1"/>
  <c r="F234" i="1" s="1"/>
  <c r="D235" i="1"/>
  <c r="F235" i="1" s="1"/>
  <c r="D236" i="1"/>
  <c r="F236" i="1" s="1"/>
  <c r="D237" i="1"/>
  <c r="F237" i="1" s="1"/>
  <c r="D238" i="1"/>
  <c r="F238" i="1" s="1"/>
  <c r="D239" i="1"/>
  <c r="F239" i="1" s="1"/>
  <c r="D240" i="1"/>
  <c r="F240" i="1" s="1"/>
  <c r="D241" i="1"/>
  <c r="F241" i="1" s="1"/>
  <c r="D242" i="1"/>
  <c r="F242" i="1" s="1"/>
  <c r="D243" i="1"/>
  <c r="F243" i="1" s="1"/>
  <c r="D244" i="1"/>
  <c r="F244" i="1" s="1"/>
  <c r="D229" i="1"/>
  <c r="F229" i="1" s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D248" i="1"/>
  <c r="F248" i="1" s="1"/>
  <c r="D249" i="1"/>
  <c r="F249" i="1" s="1"/>
  <c r="D250" i="1"/>
  <c r="F250" i="1" s="1"/>
  <c r="D251" i="1"/>
  <c r="F251" i="1" s="1"/>
  <c r="D252" i="1"/>
  <c r="F252" i="1" s="1"/>
  <c r="D253" i="1"/>
  <c r="F253" i="1" s="1"/>
  <c r="D254" i="1"/>
  <c r="F254" i="1" s="1"/>
  <c r="D255" i="1"/>
  <c r="F255" i="1" s="1"/>
  <c r="D256" i="1"/>
  <c r="F256" i="1" s="1"/>
  <c r="D257" i="1"/>
  <c r="F257" i="1" s="1"/>
  <c r="D258" i="1"/>
  <c r="F258" i="1" s="1"/>
  <c r="D259" i="1"/>
  <c r="F259" i="1" s="1"/>
  <c r="D260" i="1"/>
  <c r="F260" i="1" s="1"/>
  <c r="D261" i="1"/>
  <c r="F261" i="1" s="1"/>
  <c r="D262" i="1"/>
  <c r="F262" i="1" s="1"/>
  <c r="D263" i="1"/>
  <c r="F263" i="1" s="1"/>
  <c r="D264" i="1"/>
  <c r="F264" i="1" s="1"/>
  <c r="D265" i="1"/>
  <c r="F265" i="1" s="1"/>
  <c r="D266" i="1"/>
  <c r="F266" i="1" s="1"/>
  <c r="D267" i="1"/>
  <c r="F267" i="1" s="1"/>
  <c r="D268" i="1"/>
  <c r="F268" i="1" s="1"/>
  <c r="D247" i="1"/>
  <c r="F247" i="1" s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D271" i="1"/>
  <c r="F271" i="1" s="1"/>
  <c r="D272" i="1"/>
  <c r="F272" i="1" s="1"/>
  <c r="D273" i="1"/>
  <c r="F273" i="1" s="1"/>
  <c r="D274" i="1"/>
  <c r="F274" i="1" s="1"/>
  <c r="D275" i="1"/>
  <c r="F275" i="1" s="1"/>
  <c r="D276" i="1"/>
  <c r="F276" i="1" s="1"/>
  <c r="D277" i="1"/>
  <c r="F277" i="1" s="1"/>
  <c r="D278" i="1"/>
  <c r="F278" i="1" s="1"/>
  <c r="D279" i="1"/>
  <c r="F279" i="1" s="1"/>
  <c r="D280" i="1"/>
  <c r="F280" i="1" s="1"/>
  <c r="D281" i="1"/>
  <c r="F281" i="1" s="1"/>
  <c r="D283" i="1"/>
  <c r="F283" i="1" s="1"/>
  <c r="D284" i="1"/>
  <c r="F284" i="1" s="1"/>
  <c r="D285" i="1"/>
  <c r="F285" i="1" s="1"/>
  <c r="D286" i="1"/>
  <c r="F286" i="1" s="1"/>
  <c r="D287" i="1"/>
  <c r="F287" i="1" s="1"/>
  <c r="D288" i="1"/>
  <c r="F288" i="1" s="1"/>
  <c r="E288" i="1"/>
  <c r="E287" i="1"/>
  <c r="E286" i="1"/>
  <c r="E285" i="1"/>
  <c r="E284" i="1"/>
  <c r="E283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D270" i="1"/>
  <c r="F270" i="1" s="1"/>
  <c r="E330" i="1" l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D333" i="1" l="1"/>
  <c r="F333" i="1" s="1"/>
  <c r="D334" i="1"/>
  <c r="F334" i="1" s="1"/>
  <c r="D335" i="1"/>
  <c r="F335" i="1" s="1"/>
  <c r="D336" i="1"/>
  <c r="F336" i="1" s="1"/>
  <c r="D337" i="1"/>
  <c r="F337" i="1" s="1"/>
  <c r="D338" i="1"/>
  <c r="F338" i="1" s="1"/>
  <c r="D332" i="1"/>
  <c r="F332" i="1" s="1"/>
  <c r="D344" i="1"/>
  <c r="F344" i="1" s="1"/>
  <c r="D341" i="1"/>
  <c r="F341" i="1" s="1"/>
  <c r="D342" i="1"/>
  <c r="F342" i="1" s="1"/>
  <c r="D343" i="1"/>
  <c r="F343" i="1" s="1"/>
  <c r="D340" i="1"/>
  <c r="F340" i="1" s="1"/>
  <c r="D391" i="1" l="1"/>
  <c r="F391" i="1" s="1"/>
  <c r="C26" i="13" l="1"/>
  <c r="C24" i="13"/>
  <c r="C23" i="10"/>
  <c r="C29" i="10" s="1"/>
  <c r="C31" i="6" l="1"/>
  <c r="D14" i="5"/>
  <c r="D15" i="5"/>
  <c r="D16" i="5"/>
  <c r="D17" i="5"/>
  <c r="D18" i="5"/>
  <c r="D13" i="5"/>
  <c r="F37" i="4"/>
  <c r="F35" i="4"/>
  <c r="F33" i="4"/>
  <c r="F32" i="4"/>
  <c r="F31" i="4"/>
  <c r="C58" i="8"/>
  <c r="C12" i="3"/>
  <c r="C159" i="2"/>
  <c r="C144" i="2"/>
  <c r="C142" i="2"/>
  <c r="C141" i="2"/>
  <c r="C140" i="2"/>
  <c r="C139" i="2"/>
  <c r="C138" i="2"/>
  <c r="C137" i="2"/>
  <c r="C136" i="2"/>
  <c r="C135" i="2"/>
  <c r="C134" i="2"/>
  <c r="C133" i="2"/>
  <c r="C132" i="2"/>
  <c r="C130" i="2"/>
  <c r="C129" i="2"/>
  <c r="C128" i="2"/>
  <c r="C127" i="2"/>
  <c r="C126" i="2"/>
  <c r="C125" i="2"/>
  <c r="C124" i="2"/>
  <c r="C123" i="2"/>
  <c r="C122" i="2"/>
  <c r="C120" i="2"/>
  <c r="C119" i="2"/>
  <c r="C117" i="2"/>
  <c r="C116" i="2"/>
  <c r="C115" i="2"/>
  <c r="C114" i="2"/>
  <c r="C113" i="2"/>
  <c r="C112" i="2"/>
  <c r="C111" i="2"/>
  <c r="C110" i="2"/>
  <c r="C109" i="2"/>
  <c r="C107" i="2"/>
  <c r="C106" i="2"/>
  <c r="C105" i="2"/>
  <c r="C104" i="2"/>
  <c r="C103" i="2"/>
  <c r="C102" i="2"/>
  <c r="C101" i="2"/>
  <c r="C100" i="2"/>
  <c r="C98" i="2"/>
  <c r="C97" i="2"/>
  <c r="C96" i="2"/>
  <c r="C95" i="2"/>
  <c r="C94" i="2"/>
  <c r="C93" i="2"/>
  <c r="C92" i="2"/>
  <c r="C91" i="2"/>
  <c r="C90" i="2"/>
  <c r="C88" i="2"/>
  <c r="C55" i="8" s="1"/>
  <c r="C87" i="2"/>
  <c r="C54" i="8" s="1"/>
  <c r="C86" i="2"/>
  <c r="C53" i="8" s="1"/>
  <c r="C84" i="2"/>
  <c r="C21" i="12" s="1"/>
  <c r="C83" i="2"/>
  <c r="C52" i="8" s="1"/>
  <c r="C82" i="2"/>
  <c r="C51" i="8" s="1"/>
  <c r="C80" i="2"/>
  <c r="C78" i="2"/>
  <c r="C50" i="8" s="1"/>
  <c r="C76" i="2"/>
  <c r="C75" i="2"/>
  <c r="C74" i="2"/>
  <c r="C73" i="2"/>
  <c r="C72" i="2"/>
  <c r="C71" i="2"/>
  <c r="C69" i="2"/>
  <c r="C68" i="2"/>
  <c r="C67" i="2"/>
  <c r="C64" i="2"/>
  <c r="C63" i="2"/>
  <c r="C62" i="2"/>
  <c r="C61" i="2"/>
  <c r="C60" i="2"/>
  <c r="C59" i="2"/>
  <c r="C58" i="2"/>
  <c r="C57" i="2"/>
  <c r="C56" i="2"/>
  <c r="C49" i="8" s="1"/>
  <c r="C55" i="2"/>
  <c r="C54" i="2"/>
  <c r="C53" i="2"/>
  <c r="C52" i="2"/>
  <c r="C51" i="2"/>
  <c r="C50" i="2"/>
  <c r="C49" i="2"/>
  <c r="C47" i="8" s="1"/>
  <c r="C48" i="2"/>
  <c r="C47" i="2"/>
  <c r="C46" i="2"/>
  <c r="C45" i="2"/>
  <c r="C46" i="8" s="1"/>
  <c r="C43" i="2"/>
  <c r="C42" i="2"/>
  <c r="C41" i="2"/>
  <c r="C44" i="8" s="1"/>
  <c r="C39" i="2"/>
  <c r="C38" i="2"/>
  <c r="C35" i="2"/>
  <c r="C34" i="2"/>
  <c r="C33" i="2"/>
  <c r="C43" i="8" s="1"/>
  <c r="C31" i="2"/>
  <c r="C29" i="2"/>
  <c r="C27" i="2"/>
  <c r="C26" i="2"/>
  <c r="C25" i="2"/>
  <c r="C24" i="2"/>
  <c r="C22" i="2"/>
  <c r="C21" i="2"/>
  <c r="C20" i="2"/>
  <c r="C41" i="8" s="1"/>
  <c r="C18" i="2"/>
  <c r="C40" i="8" s="1"/>
  <c r="C17" i="2"/>
  <c r="C39" i="8" s="1"/>
  <c r="C16" i="2"/>
  <c r="C15" i="2"/>
  <c r="C14" i="2"/>
  <c r="C13" i="2"/>
  <c r="B16" i="12" l="1"/>
  <c r="B15" i="12"/>
  <c r="B14" i="12"/>
  <c r="B13" i="12"/>
  <c r="A14" i="12"/>
  <c r="B14" i="13"/>
  <c r="C22" i="13"/>
  <c r="B13" i="13"/>
  <c r="B13" i="11"/>
  <c r="B12" i="11"/>
  <c r="B35" i="10"/>
  <c r="B34" i="10"/>
  <c r="B33" i="10"/>
  <c r="B31" i="10"/>
  <c r="B12" i="10"/>
  <c r="C48" i="8"/>
  <c r="C38" i="8"/>
  <c r="C34" i="8"/>
  <c r="B33" i="8"/>
  <c r="C33" i="8"/>
  <c r="C32" i="8"/>
  <c r="C31" i="8"/>
  <c r="C29" i="8"/>
  <c r="C28" i="8"/>
  <c r="C25" i="8"/>
  <c r="C21" i="8"/>
  <c r="C20" i="8"/>
  <c r="C19" i="8"/>
  <c r="C18" i="8"/>
  <c r="C17" i="8"/>
  <c r="E60" i="8"/>
  <c r="E59" i="8"/>
  <c r="E58" i="8"/>
  <c r="E45" i="8"/>
  <c r="E37" i="8"/>
  <c r="E57" i="8"/>
  <c r="E56" i="8"/>
  <c r="E55" i="8"/>
  <c r="E54" i="8"/>
  <c r="E53" i="8"/>
  <c r="E52" i="8"/>
  <c r="E51" i="8"/>
  <c r="E50" i="8"/>
  <c r="E49" i="8"/>
  <c r="E48" i="8"/>
  <c r="E47" i="8"/>
  <c r="E46" i="8"/>
  <c r="E44" i="8"/>
  <c r="E43" i="8"/>
  <c r="E42" i="8"/>
  <c r="E41" i="8"/>
  <c r="E40" i="8"/>
  <c r="E39" i="8"/>
  <c r="E38" i="8"/>
  <c r="E36" i="8"/>
  <c r="E35" i="8"/>
  <c r="E34" i="8"/>
  <c r="E33" i="8"/>
  <c r="E32" i="8"/>
  <c r="E31" i="8"/>
  <c r="E30" i="8"/>
  <c r="E29" i="8"/>
  <c r="E28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18" i="5"/>
  <c r="E17" i="5"/>
  <c r="E16" i="5"/>
  <c r="E15" i="5"/>
  <c r="E14" i="5"/>
  <c r="E13" i="5"/>
  <c r="C20" i="13" l="1"/>
  <c r="C16" i="11"/>
  <c r="C21" i="6"/>
  <c r="C24" i="6" s="1"/>
  <c r="C110" i="1"/>
  <c r="F110" i="1" s="1"/>
  <c r="C19" i="12" l="1"/>
</calcChain>
</file>

<file path=xl/sharedStrings.xml><?xml version="1.0" encoding="utf-8"?>
<sst xmlns="http://schemas.openxmlformats.org/spreadsheetml/2006/main" count="1422" uniqueCount="1219">
  <si>
    <t xml:space="preserve"> Утверждаю:</t>
  </si>
  <si>
    <t>_________________С.И. Глущенко</t>
  </si>
  <si>
    <t>Код услуги в соответствии с номенклатурой медицинских услуг</t>
  </si>
  <si>
    <t>Наименование услуг</t>
  </si>
  <si>
    <t>Время приема</t>
  </si>
  <si>
    <t>Стоим. 1 мин</t>
  </si>
  <si>
    <t>Стоимость приема</t>
  </si>
  <si>
    <t xml:space="preserve">Терапевт </t>
  </si>
  <si>
    <t>Приём (осмотр, консультация) врача-терапевта первичный</t>
  </si>
  <si>
    <t>Приём (осмотр, консультация) врача-терапевта повторный</t>
  </si>
  <si>
    <t>A02.12.002</t>
  </si>
  <si>
    <t>В04.047.002.001</t>
  </si>
  <si>
    <t>Профилактический прием (осмотр, консультация) врача-терапевта</t>
  </si>
  <si>
    <t>В01.047.001.002</t>
  </si>
  <si>
    <t>Приём (осмотр, консультация) врача-терапевта на дому</t>
  </si>
  <si>
    <t>Заполнение посыльного листа на ВТЭК</t>
  </si>
  <si>
    <t>Заполнение санаторно-курортной карты</t>
  </si>
  <si>
    <t>Заполнение выписки из амбулаторной карты</t>
  </si>
  <si>
    <t>Хирург</t>
  </si>
  <si>
    <t>В01.057.001</t>
  </si>
  <si>
    <t>Приём (осмотр, консультация) врача-хирурга первичный</t>
  </si>
  <si>
    <t>В01.057.002</t>
  </si>
  <si>
    <t>Приём (осмотр, консультация) врача-хирурга повторный</t>
  </si>
  <si>
    <t>В01.057.001.003</t>
  </si>
  <si>
    <t>В04.057.002.01</t>
  </si>
  <si>
    <t>Профилактический прием (осмотр, консультация) врача-хирурга</t>
  </si>
  <si>
    <t>В01.057.001.002</t>
  </si>
  <si>
    <t>Приём (осмотр, консультация) врача-хирурга на дому</t>
  </si>
  <si>
    <t>A16.01.004</t>
  </si>
  <si>
    <t>A11.04.004</t>
  </si>
  <si>
    <t>A16.01.001</t>
  </si>
  <si>
    <t>A16.01.011</t>
  </si>
  <si>
    <t>A16.01.012</t>
  </si>
  <si>
    <t>Хирургическая обработка раны или инфицированной ткани</t>
  </si>
  <si>
    <t>A16.01.027</t>
  </si>
  <si>
    <t>B01.003.004.008</t>
  </si>
  <si>
    <t>A24.01.004</t>
  </si>
  <si>
    <t>A16.01.002</t>
  </si>
  <si>
    <t>A11.01.001</t>
  </si>
  <si>
    <t>Забор материала на гистологию и оформление документации</t>
  </si>
  <si>
    <t>С 01.001.004</t>
  </si>
  <si>
    <t>Заполнение санаторно - курортной карты</t>
  </si>
  <si>
    <t>B01.003.004.001</t>
  </si>
  <si>
    <t>A17.30.021</t>
  </si>
  <si>
    <t>Электрокоагуляция</t>
  </si>
  <si>
    <t>A15.01.001</t>
  </si>
  <si>
    <t>Онколог</t>
  </si>
  <si>
    <t>В01.027.001</t>
  </si>
  <si>
    <t>Приём (осмотр, консультация) врача-онколога первичный</t>
  </si>
  <si>
    <t>В01.027.002</t>
  </si>
  <si>
    <t>Приём (осмотр, консультация) врача-онколога повторный</t>
  </si>
  <si>
    <t>Невролог</t>
  </si>
  <si>
    <t>В01.023.001</t>
  </si>
  <si>
    <t>Приём (осмотр, консультация) врача-невролога первичный</t>
  </si>
  <si>
    <t>В01.023.002</t>
  </si>
  <si>
    <t>Приём (осмотр, консультация) врача-невролога повторный</t>
  </si>
  <si>
    <t>В01.023.001.003</t>
  </si>
  <si>
    <t>В04.023.002</t>
  </si>
  <si>
    <t>Профилактический прием (осмотр, консультация) врача-невролога</t>
  </si>
  <si>
    <t>В01.023.001.002</t>
  </si>
  <si>
    <t>Приём (осмотр, консультация) врача-невролога на дому</t>
  </si>
  <si>
    <t>A19.23.003.012</t>
  </si>
  <si>
    <t>С01.001.007</t>
  </si>
  <si>
    <t>С01.001.008</t>
  </si>
  <si>
    <t>С01.001.009</t>
  </si>
  <si>
    <t>Офтальмолог</t>
  </si>
  <si>
    <t>В01.029.001</t>
  </si>
  <si>
    <t>В01.029.002</t>
  </si>
  <si>
    <t>В01.029.001.003</t>
  </si>
  <si>
    <t>В04.029.002</t>
  </si>
  <si>
    <t>Профилактический прием (осмотр, консультация) врача-офтальмолога</t>
  </si>
  <si>
    <t>В 01.029.001.002</t>
  </si>
  <si>
    <t>Приём (осмотр, консультация) врача-офтальмолога на дому</t>
  </si>
  <si>
    <t>A03.26.001</t>
  </si>
  <si>
    <t>A03.26.002</t>
  </si>
  <si>
    <t>Гониоскопия</t>
  </si>
  <si>
    <t>A03.21.001</t>
  </si>
  <si>
    <t>Диафаноскопия</t>
  </si>
  <si>
    <t>A11.26.004</t>
  </si>
  <si>
    <t>A02.26.019</t>
  </si>
  <si>
    <t>A23.26.001.002</t>
  </si>
  <si>
    <t>Коррекция остроты зрения при астигматизме</t>
  </si>
  <si>
    <t>A02.26.003.001</t>
  </si>
  <si>
    <t>Офтальмоскопия в обратном виде</t>
  </si>
  <si>
    <t>A02.26.005</t>
  </si>
  <si>
    <t>A02.26.006</t>
  </si>
  <si>
    <t>Периметрия на один цвет на оба глаза</t>
  </si>
  <si>
    <t>A02.26.015</t>
  </si>
  <si>
    <t>Офтальмотонометрия , м/с</t>
  </si>
  <si>
    <t>A12.26.007</t>
  </si>
  <si>
    <t>A03.26.015</t>
  </si>
  <si>
    <t>Тонография</t>
  </si>
  <si>
    <t>A11.26.011</t>
  </si>
  <si>
    <t>A17.26.003</t>
  </si>
  <si>
    <t>Электростимуляция зрительного нерва</t>
  </si>
  <si>
    <t>A02.26.014</t>
  </si>
  <si>
    <t>Скиаскопия</t>
  </si>
  <si>
    <t>A02.26.009</t>
  </si>
  <si>
    <t>Цветоощущение</t>
  </si>
  <si>
    <t>A02.26.023</t>
  </si>
  <si>
    <t>Объем аккомодации</t>
  </si>
  <si>
    <t>A02.26.024</t>
  </si>
  <si>
    <t>Операции</t>
  </si>
  <si>
    <t>A23.26.006</t>
  </si>
  <si>
    <t>A16.26.044</t>
  </si>
  <si>
    <t>Удаление птеригиума</t>
  </si>
  <si>
    <t>A16.26.013</t>
  </si>
  <si>
    <t>A21.26.001</t>
  </si>
  <si>
    <t>Гинеколог</t>
  </si>
  <si>
    <t>В01.001.001</t>
  </si>
  <si>
    <t>Приём (осмотр, консультация) врача-гинеколога первичный</t>
  </si>
  <si>
    <t>В01.001.002</t>
  </si>
  <si>
    <t>Приём (осмотр, консультация) врача-гинеколога повторный</t>
  </si>
  <si>
    <t>В04.001.002</t>
  </si>
  <si>
    <t>Профилактический прием (осмотр, консультация) врача-гинеколога</t>
  </si>
  <si>
    <t>В01.001.001.003</t>
  </si>
  <si>
    <t>В01.001.001.002</t>
  </si>
  <si>
    <t>Приём (осмотр, консультация) врача-гинеколога на дому</t>
  </si>
  <si>
    <t>С01.001.013</t>
  </si>
  <si>
    <t>A11.20.005.001</t>
  </si>
  <si>
    <t>A11.20.005.002</t>
  </si>
  <si>
    <t>A16.20.079</t>
  </si>
  <si>
    <t>A03.20.001</t>
  </si>
  <si>
    <t>A11.20.011</t>
  </si>
  <si>
    <t>Биопсия шейки матки</t>
  </si>
  <si>
    <t>A16.20.036.001</t>
  </si>
  <si>
    <t>A17.30.021.001</t>
  </si>
  <si>
    <t>A11.20.008</t>
  </si>
  <si>
    <t>A16.20.005.001</t>
  </si>
  <si>
    <t>A16.30.032</t>
  </si>
  <si>
    <t>A16.20.036.004</t>
  </si>
  <si>
    <t>A06.20.001</t>
  </si>
  <si>
    <t>A16.30.032.001</t>
  </si>
  <si>
    <t>Широкое иссечение новообразования мягких тканей (удаление гипергрануляции во влагалище)</t>
  </si>
  <si>
    <t>A04.20.001</t>
  </si>
  <si>
    <t>A16.20.037.001</t>
  </si>
  <si>
    <t xml:space="preserve">Мини-аборт </t>
  </si>
  <si>
    <t>A16.20.037.002</t>
  </si>
  <si>
    <t>Мини-аборт без I приема</t>
  </si>
  <si>
    <t>A16.20.037.003</t>
  </si>
  <si>
    <t>Мини-аборт без I приема и УЗИ</t>
  </si>
  <si>
    <t>A16.20.037.004</t>
  </si>
  <si>
    <t>Мини-аборт без УЗИ</t>
  </si>
  <si>
    <t>A16.20.037.005</t>
  </si>
  <si>
    <t>Медикаментозный аборт</t>
  </si>
  <si>
    <t>A16.20.037.006</t>
  </si>
  <si>
    <t>Медикаментозный аборт без I приема</t>
  </si>
  <si>
    <t>A16.20.037.007</t>
  </si>
  <si>
    <t>Медикаментозный аборт без I приема и УЗИ</t>
  </si>
  <si>
    <t>A16.20.037.008</t>
  </si>
  <si>
    <t>Медикаментозный аборт без УЗИ</t>
  </si>
  <si>
    <t>A11.20.014</t>
  </si>
  <si>
    <t>A11.20.015</t>
  </si>
  <si>
    <t>A16.20.079.001</t>
  </si>
  <si>
    <t>Пайпель биопсия, аспирация полости матки</t>
  </si>
  <si>
    <t>Оториноларинголог</t>
  </si>
  <si>
    <t>В01.028.001</t>
  </si>
  <si>
    <t>Приём (осмотр, консультация) врача-оториноларинголога первичный</t>
  </si>
  <si>
    <t>В01.028.002</t>
  </si>
  <si>
    <t>Приём (осмотр, консультация) врача-оториноларинголога повторный</t>
  </si>
  <si>
    <t>В01.028.001.003</t>
  </si>
  <si>
    <t>В04.028.002</t>
  </si>
  <si>
    <t>Профилактический прием (осмотр, консультация) врача-оториноларинголога</t>
  </si>
  <si>
    <t>В01.028.001.002</t>
  </si>
  <si>
    <t>Приём (осмотр, консультация) врача-оториноларинголога на дому</t>
  </si>
  <si>
    <t>A16.08.007</t>
  </si>
  <si>
    <t>A16.08.006</t>
  </si>
  <si>
    <t>A16.25.012</t>
  </si>
  <si>
    <t>A16.08.016</t>
  </si>
  <si>
    <t>Промывание лакун миндалин</t>
  </si>
  <si>
    <t>A11.08.006</t>
  </si>
  <si>
    <t>A16.25.007</t>
  </si>
  <si>
    <t>Удаление ушной серы</t>
  </si>
  <si>
    <t>A11.08.004</t>
  </si>
  <si>
    <t>A16.08.023</t>
  </si>
  <si>
    <t>A11.08.005</t>
  </si>
  <si>
    <t>A16.08.012</t>
  </si>
  <si>
    <t>A11.08.007</t>
  </si>
  <si>
    <t>A22.08.002</t>
  </si>
  <si>
    <t>Лечение миндалин аппаратом (Тонзилор-2)</t>
  </si>
  <si>
    <t>A12.25.001</t>
  </si>
  <si>
    <t>A03.25.001</t>
  </si>
  <si>
    <t>A03.25.003</t>
  </si>
  <si>
    <t>A03.25.003.001</t>
  </si>
  <si>
    <t>Исследование слуха шепотной и разговорной речью</t>
  </si>
  <si>
    <t>A03.08.001</t>
  </si>
  <si>
    <t>Эндокринолог</t>
  </si>
  <si>
    <t>B01.058.001</t>
  </si>
  <si>
    <t>Приём (осмотр, консультация) врача-эндокринолога первичный</t>
  </si>
  <si>
    <t>B01.058.002</t>
  </si>
  <si>
    <t>Приём (осмотр, консультация) врача-эндокринолога повторный</t>
  </si>
  <si>
    <t>В04.058.002</t>
  </si>
  <si>
    <t>Профилактический прием (осмотр, консультация) врача-эндокринолога</t>
  </si>
  <si>
    <t>Гастроэнтеролог</t>
  </si>
  <si>
    <t>B01.004.001</t>
  </si>
  <si>
    <t>Приём (осмотр, консультация) врача-гастроэнтеролога первичный</t>
  </si>
  <si>
    <t>B01.004.002</t>
  </si>
  <si>
    <t>Приём (осмотр, консультация) врача-гастроэнтеролога повторный</t>
  </si>
  <si>
    <t>В01.004.001.002</t>
  </si>
  <si>
    <t>Приём (осмотр, консультация) врача-гастроэнтеролога на дому</t>
  </si>
  <si>
    <t>Кардиолог</t>
  </si>
  <si>
    <t>B01.015.001</t>
  </si>
  <si>
    <t>Приём (осмотр, консультация) врача-кардиолога первичный</t>
  </si>
  <si>
    <t>B01.015.002</t>
  </si>
  <si>
    <t>Приём (осмотр, консультация) врача-кардиолога повторный</t>
  </si>
  <si>
    <t>В01.015.001.002</t>
  </si>
  <si>
    <t>Приём (осмотр, консультация) врача-кардиолога на дому</t>
  </si>
  <si>
    <t>Нефролог</t>
  </si>
  <si>
    <t>B01.025.001</t>
  </si>
  <si>
    <t>Приём (осмотр, консультация) врача-нефролога первичный</t>
  </si>
  <si>
    <t>B01.025.002</t>
  </si>
  <si>
    <t>Приём (осмотр, консультация) врача-нефролога повторный</t>
  </si>
  <si>
    <t>В01.025.001.002</t>
  </si>
  <si>
    <t>Приём (осмотр, консультация) врача-нефролога на дому</t>
  </si>
  <si>
    <t>Дерматовенеролог</t>
  </si>
  <si>
    <t>B01.008.001</t>
  </si>
  <si>
    <t>Приём (осмотр, консультация) врача-дерматовенеролога первичный</t>
  </si>
  <si>
    <t>B01.008.002</t>
  </si>
  <si>
    <t>Приём (осмотр, консультация) врача-дерматовенеролога повторный</t>
  </si>
  <si>
    <t>В04.008.002</t>
  </si>
  <si>
    <t xml:space="preserve">Профилактический прием (осмотр, консультация) врача-дерматовенеролога </t>
  </si>
  <si>
    <t>B01.008.001.001</t>
  </si>
  <si>
    <t>A11.01.009</t>
  </si>
  <si>
    <t>A24.01.005</t>
  </si>
  <si>
    <t>Психиатр-нарколог</t>
  </si>
  <si>
    <t>B01.036.001</t>
  </si>
  <si>
    <t>Приём (осмотр, консультация) врача психиатра-нарколога первичный</t>
  </si>
  <si>
    <t>B01.036.002</t>
  </si>
  <si>
    <t>Приём (осмотр, консультация) врача психиатра-нарколога повторный</t>
  </si>
  <si>
    <t>B04.036.002</t>
  </si>
  <si>
    <t xml:space="preserve">Профилактический прием (осмотр, консультация) врача психиатра-нарколога </t>
  </si>
  <si>
    <t>Психиатр</t>
  </si>
  <si>
    <t>B01.036.001.001</t>
  </si>
  <si>
    <t>Приём (осмотр, консультация) врача-психиатра первичный</t>
  </si>
  <si>
    <t>B01.036.002.001</t>
  </si>
  <si>
    <t>Приём (осмотр, консультация) врача-психиатра повторный</t>
  </si>
  <si>
    <t>B04.036.002.001</t>
  </si>
  <si>
    <t xml:space="preserve">Профилактический прием (осмотр, консультация) врача-психиатра </t>
  </si>
  <si>
    <t>С01.001.025</t>
  </si>
  <si>
    <t>Психиатрическое освидетельствование</t>
  </si>
  <si>
    <t>Профпатолог</t>
  </si>
  <si>
    <t>B04.033.002</t>
  </si>
  <si>
    <t>Профилактический прием (осмотр, консультация) врача-профпатолога</t>
  </si>
  <si>
    <t>Уролог</t>
  </si>
  <si>
    <t>B01.053.001</t>
  </si>
  <si>
    <t>Приём (осмотр, консультация) врача-уролога первичный</t>
  </si>
  <si>
    <t>B01.053.002</t>
  </si>
  <si>
    <t>Приём (осмотр, консультация) врача-уролога повторный</t>
  </si>
  <si>
    <t>Медицинские услуги, проводимые врачом-урологом</t>
  </si>
  <si>
    <t>A11.28.006</t>
  </si>
  <si>
    <t>Забор биоматериала для исследования</t>
  </si>
  <si>
    <t>A21.22.001</t>
  </si>
  <si>
    <t>Массаж предстательной железы</t>
  </si>
  <si>
    <t>A11.21.004</t>
  </si>
  <si>
    <t>Забор секрета  предстательной железы для исследования</t>
  </si>
  <si>
    <t>A11.21.004.001</t>
  </si>
  <si>
    <t>Забор секрета  предстательной железы для исследования + пальцевое ректальное исследование</t>
  </si>
  <si>
    <t>A01.19.004.003</t>
  </si>
  <si>
    <t>Пальцевое ректальное исследование</t>
  </si>
  <si>
    <t>A17.30.021.002</t>
  </si>
  <si>
    <t>Электрокоагуляция и иссечение острокон.кондилом</t>
  </si>
  <si>
    <t>A11.28.007</t>
  </si>
  <si>
    <t>Катетеризация мочевого пузыря</t>
  </si>
  <si>
    <t>Функциональная диагностика</t>
  </si>
  <si>
    <t>A05.10.002</t>
  </si>
  <si>
    <t>A05.23.002</t>
  </si>
  <si>
    <t>Реоэнцефалография</t>
  </si>
  <si>
    <t>A05.23.002.001</t>
  </si>
  <si>
    <t>A05.23.003</t>
  </si>
  <si>
    <t>A05.23.001</t>
  </si>
  <si>
    <t>A05.23.001.001</t>
  </si>
  <si>
    <t>A05.23.001.002</t>
  </si>
  <si>
    <t>A05.23.001.003</t>
  </si>
  <si>
    <t>Электроэнцефалография (скрининг, без функциональных проб)</t>
  </si>
  <si>
    <t>B03.037.001</t>
  </si>
  <si>
    <t>A05.10.002.003</t>
  </si>
  <si>
    <t>ЭКГ  сito</t>
  </si>
  <si>
    <t>Физиотерапия</t>
  </si>
  <si>
    <t>Процедуры медицинской сестры</t>
  </si>
  <si>
    <t>A17.30.018</t>
  </si>
  <si>
    <t>A17.30.006</t>
  </si>
  <si>
    <t>A17.30.008</t>
  </si>
  <si>
    <t>A17.30.017</t>
  </si>
  <si>
    <t>A17.30.034</t>
  </si>
  <si>
    <t>A17.30.025</t>
  </si>
  <si>
    <t>A17.05.001</t>
  </si>
  <si>
    <t>A22.25.002</t>
  </si>
  <si>
    <t>A17.30.004</t>
  </si>
  <si>
    <t>A17.03.005</t>
  </si>
  <si>
    <t>A22.30.005</t>
  </si>
  <si>
    <t>Стоимость органо-минеральных салфеток</t>
  </si>
  <si>
    <t>Массаж</t>
  </si>
  <si>
    <t>A21.01.005</t>
  </si>
  <si>
    <t>A21.01.002</t>
  </si>
  <si>
    <t>A21.01.003</t>
  </si>
  <si>
    <t>A21.01.003.001</t>
  </si>
  <si>
    <t>A21.01.004</t>
  </si>
  <si>
    <t>A21.01.004.001</t>
  </si>
  <si>
    <t>Массаж верхней конечности, надплечья и области лопатки</t>
  </si>
  <si>
    <t>A21.01.004.002</t>
  </si>
  <si>
    <t>Массаж плечевого сустава</t>
  </si>
  <si>
    <t>A21.01.004.003</t>
  </si>
  <si>
    <t>Массаж локтевого сустава</t>
  </si>
  <si>
    <t>A21.01.004.004</t>
  </si>
  <si>
    <t>Массаж лучезапястного сустава</t>
  </si>
  <si>
    <t>A21.01.004.005</t>
  </si>
  <si>
    <t>Массаж кисти и предплечья</t>
  </si>
  <si>
    <t>A21.30.005</t>
  </si>
  <si>
    <t>A21.30.001</t>
  </si>
  <si>
    <t>A21.03.002.002</t>
  </si>
  <si>
    <t>Сегментарный массаж пояснично-крестцовой области</t>
  </si>
  <si>
    <t>A21.03.002.001</t>
  </si>
  <si>
    <t>A21.03.002.003</t>
  </si>
  <si>
    <t>Сегментарный массаж шейно-грудного отдела позвоночника</t>
  </si>
  <si>
    <t>A21.01.009</t>
  </si>
  <si>
    <t>A21.01.009.002</t>
  </si>
  <si>
    <t>Массаж тазобедренного сустава и ягодичной области</t>
  </si>
  <si>
    <t>A21.01.009.003</t>
  </si>
  <si>
    <t>Массаж коленного сустава</t>
  </si>
  <si>
    <t>A21.01.009.004</t>
  </si>
  <si>
    <t>Массаж голеностопного сустава</t>
  </si>
  <si>
    <t>A21.01.009.005</t>
  </si>
  <si>
    <t>Массаж стопы и голени</t>
  </si>
  <si>
    <t>Массаж пояснично-крестцовой области</t>
  </si>
  <si>
    <t>A21.03.002.005</t>
  </si>
  <si>
    <t>Массаж шейно-грудного отдела позвоночника</t>
  </si>
  <si>
    <t>У З Д</t>
  </si>
  <si>
    <t>A04.14.002</t>
  </si>
  <si>
    <t>Исследование желчного пузыря и протоков</t>
  </si>
  <si>
    <t>A04.14.002.001</t>
  </si>
  <si>
    <t>Исследование сократительной  функции желчного пузыря</t>
  </si>
  <si>
    <t>A04.06.001</t>
  </si>
  <si>
    <t>Исследование селезенки</t>
  </si>
  <si>
    <t>Исследование мочевого пузыря с определением остаточной мочи</t>
  </si>
  <si>
    <t>A04.15.001</t>
  </si>
  <si>
    <t>Исследование поджелудочной железы</t>
  </si>
  <si>
    <t>A04.22.001</t>
  </si>
  <si>
    <t>A04.28.002.001</t>
  </si>
  <si>
    <t>Исследование почек</t>
  </si>
  <si>
    <t>A04.10.002</t>
  </si>
  <si>
    <t>Эхокардиография</t>
  </si>
  <si>
    <t>A04.14.001</t>
  </si>
  <si>
    <t>Исследование печени</t>
  </si>
  <si>
    <t>Исследование печени + селезенка</t>
  </si>
  <si>
    <t>A04.21.001</t>
  </si>
  <si>
    <t>Исследование предстательной железы</t>
  </si>
  <si>
    <t>A04.16.001</t>
  </si>
  <si>
    <t>УЗИ брюшной полости (печень,желчный пузырь, поджелудочная железа) комплексное</t>
  </si>
  <si>
    <t>A04.20.002</t>
  </si>
  <si>
    <t>A04.20.002.001</t>
  </si>
  <si>
    <t>УЗИ плевры и плевральной полости</t>
  </si>
  <si>
    <t>A04.22.002</t>
  </si>
  <si>
    <t>УЗИ надпочечников</t>
  </si>
  <si>
    <t>A04.06.002</t>
  </si>
  <si>
    <t>УЗИ лимфатических узлов (одна анатомическая зона)</t>
  </si>
  <si>
    <t>A04.28.003</t>
  </si>
  <si>
    <t>A04.01.001</t>
  </si>
  <si>
    <t>УЗИ на дому</t>
  </si>
  <si>
    <t>A04.14.002.002</t>
  </si>
  <si>
    <t>A04.14.002.003</t>
  </si>
  <si>
    <t>A04.06.001.001</t>
  </si>
  <si>
    <t>A04.28.002.004</t>
  </si>
  <si>
    <t>A04.15.001.001</t>
  </si>
  <si>
    <t>A04.28.002.002</t>
  </si>
  <si>
    <t>A04.14.001.002</t>
  </si>
  <si>
    <t>A04.14.001.003</t>
  </si>
  <si>
    <t>A04.21.001.001</t>
  </si>
  <si>
    <t>A04.16.001.001</t>
  </si>
  <si>
    <t>A04.09.001.001</t>
  </si>
  <si>
    <t>A04.22.002.001</t>
  </si>
  <si>
    <t>A04.06.002.002</t>
  </si>
  <si>
    <t>A04.20.001.001</t>
  </si>
  <si>
    <t>Исследование органов малого таза</t>
  </si>
  <si>
    <t>Эндоскопия</t>
  </si>
  <si>
    <t>A03.08.003</t>
  </si>
  <si>
    <t>A03.16.001</t>
  </si>
  <si>
    <t>A03.19.003</t>
  </si>
  <si>
    <t>A03.18.001</t>
  </si>
  <si>
    <t>A11.16.002</t>
  </si>
  <si>
    <t>A08.16.004.001</t>
  </si>
  <si>
    <t>Хелик-тест</t>
  </si>
  <si>
    <t>Процедурный кабинет</t>
  </si>
  <si>
    <t>A11.02.002</t>
  </si>
  <si>
    <t>Внутримышечное введение лекарственных препаратов</t>
  </si>
  <si>
    <t>A11.12.003</t>
  </si>
  <si>
    <t>Внутривенное введение лекарственных препаратов</t>
  </si>
  <si>
    <t>A11.12.009</t>
  </si>
  <si>
    <t>A11.12.003.001</t>
  </si>
  <si>
    <t>A11.02.002.001</t>
  </si>
  <si>
    <t>Аутогемотерапия</t>
  </si>
  <si>
    <t>A11.12.009.001</t>
  </si>
  <si>
    <t>Взятие крови из вены на биохимические и гематологические исследования на дому (+стоимость лабораторного анализа)</t>
  </si>
  <si>
    <t xml:space="preserve">Дневной стационар </t>
  </si>
  <si>
    <t>Рентгенология</t>
  </si>
  <si>
    <t>В 01.039.001</t>
  </si>
  <si>
    <t>А 06.30.004</t>
  </si>
  <si>
    <t>A06.09.007.001</t>
  </si>
  <si>
    <t>A06.09.007.002</t>
  </si>
  <si>
    <t>А 06.03.005</t>
  </si>
  <si>
    <t>А 06.08.003</t>
  </si>
  <si>
    <t>А 06.08.003.001</t>
  </si>
  <si>
    <t>A06.07.009</t>
  </si>
  <si>
    <t>А 06.03.010</t>
  </si>
  <si>
    <t>А 06.03.015</t>
  </si>
  <si>
    <t>А 06.03.017</t>
  </si>
  <si>
    <t>A06.03.024</t>
  </si>
  <si>
    <t>А 06.03.022</t>
  </si>
  <si>
    <t>А 06.03.026</t>
  </si>
  <si>
    <t>А 06.04.010</t>
  </si>
  <si>
    <t>А 06.04.003</t>
  </si>
  <si>
    <t>A06.03.021</t>
  </si>
  <si>
    <t>А 06.04.004</t>
  </si>
  <si>
    <t>А 06.03.032</t>
  </si>
  <si>
    <t>А 06.03.041</t>
  </si>
  <si>
    <t>A06.04.011</t>
  </si>
  <si>
    <t>A06.03.043</t>
  </si>
  <si>
    <t>А 06.04.005</t>
  </si>
  <si>
    <t>A06.03.046</t>
  </si>
  <si>
    <t>А 06.04.012</t>
  </si>
  <si>
    <t>A06.03.050</t>
  </si>
  <si>
    <t>A06.28.013</t>
  </si>
  <si>
    <t>A06.20.001.001</t>
  </si>
  <si>
    <t>Гистерография</t>
  </si>
  <si>
    <t>A06.26.002</t>
  </si>
  <si>
    <t>Функциональные снимки шейного отдела позвоночника</t>
  </si>
  <si>
    <t>Функциональные снимки грудного отдела  позвоночника</t>
  </si>
  <si>
    <t>А 06.03.015.001</t>
  </si>
  <si>
    <t>Функциональные снимки поясничного отдела позвоночника</t>
  </si>
  <si>
    <t>A06.03.007</t>
  </si>
  <si>
    <t>Предрейсовый осмотр на предприятии</t>
  </si>
  <si>
    <t>С 01.001.017</t>
  </si>
  <si>
    <t>Н.С. Пронькина</t>
  </si>
  <si>
    <t xml:space="preserve">                                                                                                                                                         Утверждаю:</t>
  </si>
  <si>
    <t xml:space="preserve">   Директор филиала ООО  "МЕДИС"</t>
  </si>
  <si>
    <t xml:space="preserve">                                                                                                                                                в  г.  Буденновске</t>
  </si>
  <si>
    <t>Наименование исследования</t>
  </si>
  <si>
    <t>цена, руб.</t>
  </si>
  <si>
    <t>ГЕМАТОЛОГИЧЕСКИЕ ИССЛЕДОВАНИЯ</t>
  </si>
  <si>
    <t>B03.016.003</t>
  </si>
  <si>
    <t>B03.016.002</t>
  </si>
  <si>
    <t>A08.05.008</t>
  </si>
  <si>
    <t>A12.05.001</t>
  </si>
  <si>
    <t>СОЭ по методу Панченкова, по методу Вестергрена</t>
  </si>
  <si>
    <t>ИССЛЕДОВАНИЯ МОЧИ</t>
  </si>
  <si>
    <t>B03.016.006</t>
  </si>
  <si>
    <t>Общий клинический анализ мочи</t>
  </si>
  <si>
    <t>ИССЛЕДОВАНИЯ КАЛА</t>
  </si>
  <si>
    <t>A09.19.001</t>
  </si>
  <si>
    <t>A09.19.009.001</t>
  </si>
  <si>
    <t>B03.016.010</t>
  </si>
  <si>
    <t>Копрологическое исследование</t>
  </si>
  <si>
    <t>ИССЛЕДОВАНИЯ МОКРОТЫ</t>
  </si>
  <si>
    <t>ИССЛЕДОВАНИЯ ДУОДЕНАЛЬНОГО СОДЕРЖИМОГО</t>
  </si>
  <si>
    <t>A26.16.003</t>
  </si>
  <si>
    <t>ХИМИКО-МИКРОСКОПИЧЕСКИЕ ИССЛЕДОВАНИЯ</t>
  </si>
  <si>
    <t>A26.20.001</t>
  </si>
  <si>
    <t>Исследование отделяемого женских половых органов на гонококк</t>
  </si>
  <si>
    <t>A26.07.006</t>
  </si>
  <si>
    <t>МИКРОСКОПИЧЕСКИЕ ИССЛЕДОВАНИЯ</t>
  </si>
  <si>
    <t>A26.01.008</t>
  </si>
  <si>
    <t>Исследование чешуек и ногтей на грибы</t>
  </si>
  <si>
    <t>A26.01.018</t>
  </si>
  <si>
    <t>Исследование  соскоба кожи на клещей (демодекс)</t>
  </si>
  <si>
    <t>ЦИТОЛОГИЧЕСКИЕ ИССЛЕДОВАНИЯ</t>
  </si>
  <si>
    <t>A08.20.013</t>
  </si>
  <si>
    <t>A08.20.015</t>
  </si>
  <si>
    <t>A08.20.004</t>
  </si>
  <si>
    <t>БИОХИМИЧЕСКИЕ ИССЛЕДОВАНИЯ</t>
  </si>
  <si>
    <t>A09.05.042</t>
  </si>
  <si>
    <t>A09.05.041</t>
  </si>
  <si>
    <t>A09.05.045</t>
  </si>
  <si>
    <t>A09.05.010</t>
  </si>
  <si>
    <t>A09.05.021</t>
  </si>
  <si>
    <t>A09.05.022</t>
  </si>
  <si>
    <t>A09.05.023</t>
  </si>
  <si>
    <t>A09.05.020</t>
  </si>
  <si>
    <t>A09.05.017</t>
  </si>
  <si>
    <t>A09.05.018</t>
  </si>
  <si>
    <t>A09.05.025</t>
  </si>
  <si>
    <t>A09.05.026</t>
  </si>
  <si>
    <t>A09.05.046</t>
  </si>
  <si>
    <t>A09.05.031</t>
  </si>
  <si>
    <t>A09.05.030</t>
  </si>
  <si>
    <t>A09.05.011</t>
  </si>
  <si>
    <t>СПЕЦИФИЧЕСКИЕ БЕЛКИ</t>
  </si>
  <si>
    <t>A12.06.019</t>
  </si>
  <si>
    <t>A12.06.015</t>
  </si>
  <si>
    <t>A09.05.009</t>
  </si>
  <si>
    <t>КОАГУЛОЛОГИЧЕСКИЕ ИССЛЕДОВАНИЯ</t>
  </si>
  <si>
    <t>A12.05.027</t>
  </si>
  <si>
    <t>A12.05.028</t>
  </si>
  <si>
    <t>A09.05.050</t>
  </si>
  <si>
    <t>ДИАГНОСТИКА СИФИЛИСА</t>
  </si>
  <si>
    <t>A12.06.016</t>
  </si>
  <si>
    <t>МОРФОЛОГИЧЕСКИЕ ИССЛЕДОВАНИЯ</t>
  </si>
  <si>
    <t>ОПРЕДЕЛЕНИЕ ГРУППЫ КРОВИ И РЕЗУС-ФАКТОРА</t>
  </si>
  <si>
    <t>A12.05.005</t>
  </si>
  <si>
    <t>A12.05.006</t>
  </si>
  <si>
    <t>A12.05.007</t>
  </si>
  <si>
    <t>Определение группы крови и резус-фактора (водительская комиссия)</t>
  </si>
  <si>
    <t xml:space="preserve">A26.06.039 </t>
  </si>
  <si>
    <t>A09.05.089</t>
  </si>
  <si>
    <t>A09.05.090</t>
  </si>
  <si>
    <t>A09.05.132</t>
  </si>
  <si>
    <t>A09.05.131</t>
  </si>
  <si>
    <t>A09.05.153</t>
  </si>
  <si>
    <t>A09.05.154</t>
  </si>
  <si>
    <t>A09.05.135</t>
  </si>
  <si>
    <t>A09.05.087</t>
  </si>
  <si>
    <t>A09.05.078</t>
  </si>
  <si>
    <t>A09.05.065</t>
  </si>
  <si>
    <t>A09.05.060</t>
  </si>
  <si>
    <t>A09.05.061</t>
  </si>
  <si>
    <t>A09.05.064</t>
  </si>
  <si>
    <t>A09.05.063</t>
  </si>
  <si>
    <t>A09.05.117</t>
  </si>
  <si>
    <t>A12.06.045</t>
  </si>
  <si>
    <t>A09.05.202</t>
  </si>
  <si>
    <t>A09.05.201</t>
  </si>
  <si>
    <t>A09.05.200</t>
  </si>
  <si>
    <t>A26.06.082.002</t>
  </si>
  <si>
    <t>A09.05.175</t>
  </si>
  <si>
    <t>A09.05.056</t>
  </si>
  <si>
    <t>A09.05.054</t>
  </si>
  <si>
    <t>A26.06.032</t>
  </si>
  <si>
    <t>A26.06.062</t>
  </si>
  <si>
    <t>A26.06.024</t>
  </si>
  <si>
    <t>A26.06.079</t>
  </si>
  <si>
    <t>A26.06.079.001</t>
  </si>
  <si>
    <t>A26.06.080</t>
  </si>
  <si>
    <t>A26.05.003</t>
  </si>
  <si>
    <t>Исследование  на бруцеллёз</t>
  </si>
  <si>
    <t>A26.05.002</t>
  </si>
  <si>
    <t>Исследование на брюшной тиф</t>
  </si>
  <si>
    <t>A26.06.069.001</t>
  </si>
  <si>
    <t>Исследование на ротавирус и норовирус</t>
  </si>
  <si>
    <t>ПЦР</t>
  </si>
  <si>
    <t>A26.20.020.001</t>
  </si>
  <si>
    <t>Определение ДНК Chlamydia trachomatis в отделяемом половых органов качественно (ПЦР)</t>
  </si>
  <si>
    <t>A26.20.027.001</t>
  </si>
  <si>
    <t>Определение ДНК Mycoplasmagenitalium в отделяемом половых органов качественно (ПЦР)</t>
  </si>
  <si>
    <t>A26.20.028.001</t>
  </si>
  <si>
    <t>Определение ДНК Mycoplasmahominis в отделяемом половых органов качественно (ПЦР)</t>
  </si>
  <si>
    <t>A26.20.029.002</t>
  </si>
  <si>
    <t>Определение ДНК Ureaplasma urealyticum в отделяемом половых органов количественно (ПЦР)</t>
  </si>
  <si>
    <t>A26.20.030.001</t>
  </si>
  <si>
    <t>Определение ДНК Gardnerella vaginalis в отделяемом половых органов качественно (ПЦР)</t>
  </si>
  <si>
    <t>A26.21.010.001</t>
  </si>
  <si>
    <t>Определение ДНК Cytomegalovirus в отделяемом половых органов качественно (ПЦР)</t>
  </si>
  <si>
    <t>A26.21.009.001</t>
  </si>
  <si>
    <t>Определение ДНК вируса герпеса простого  1 и 2 типа (Herpessimplexvirus) в отделяемом половых органов качественно (ПЦР)</t>
  </si>
  <si>
    <t>A26.20.022.001</t>
  </si>
  <si>
    <t>Определение ДНК гонорея (Neisseria gonorrheae) в отделяемом половых органов качественно (ПЦР)</t>
  </si>
  <si>
    <t>A26.20.048</t>
  </si>
  <si>
    <t>Определение ДНК кандида (Candida albicans) в отделяемом половых органов качественно (ПЦР)</t>
  </si>
  <si>
    <t>A26.20.026.001</t>
  </si>
  <si>
    <t>Определение ДНК трихомонад (Trichomonas) в отделяемом половых органов качественно (ПЦР)</t>
  </si>
  <si>
    <t>A26.21.009.005</t>
  </si>
  <si>
    <t>Определение ДНК вируса папилломы человека 16 и 18 типов (Papillomavirus) в отделяемом половых органов качественно (ПЦР)</t>
  </si>
  <si>
    <t>A26.20.006</t>
  </si>
  <si>
    <t>А26.16.006</t>
  </si>
  <si>
    <t>А26.19.002</t>
  </si>
  <si>
    <t>А08.01.001</t>
  </si>
  <si>
    <t>Гистологическое исследование биоптатов органов и тканей (за исключением печени, почек, предстательной железы, лимфатических узлов)</t>
  </si>
  <si>
    <t>А 09.05.253</t>
  </si>
  <si>
    <t>Тропонин I</t>
  </si>
  <si>
    <t>ВНИМАНИЕ: при срочном выполнении исследования  (Cito!)  за 2 часа - применяется коэффициент повышения стоимости услуги 1,5</t>
  </si>
  <si>
    <t>ИНФЕКЦИОННАЯ ИММУНОЛОГИЯ</t>
  </si>
  <si>
    <t>ОНКОЛОГИЧЕСКИЕ МАРКЕРЫ</t>
  </si>
  <si>
    <t>ИФА ПАРАЗИТЫ</t>
  </si>
  <si>
    <t>БАКТЕРИОЛОГИЧЕСКИЕ ИССЛЕДОВАНИЯ</t>
  </si>
  <si>
    <t>МАРКЕРЫ РИСКА СЕРДЕЧНО-СОСУДИСТЫХ ЗАБОЛЕВАНИЙ</t>
  </si>
  <si>
    <t xml:space="preserve"> в  г.  Буденновске</t>
  </si>
  <si>
    <t>Перечень работ</t>
  </si>
  <si>
    <t>Стоимость работы</t>
  </si>
  <si>
    <t>Стоимость УЕТы</t>
  </si>
  <si>
    <t>B01.065.007</t>
  </si>
  <si>
    <t>B01.065.008</t>
  </si>
  <si>
    <t>B01.064.001.001</t>
  </si>
  <si>
    <t>B01.003.004.004</t>
  </si>
  <si>
    <t>A16.07.001</t>
  </si>
  <si>
    <t>A16.07.014</t>
  </si>
  <si>
    <t>A16.12.020</t>
  </si>
  <si>
    <t>A16.07.058</t>
  </si>
  <si>
    <t>A16.07.010</t>
  </si>
  <si>
    <t>A16.07.032</t>
  </si>
  <si>
    <t>A16.07.057</t>
  </si>
  <si>
    <t>A16.07.053</t>
  </si>
  <si>
    <t>A16.07.020</t>
  </si>
  <si>
    <t>A16.07.082</t>
  </si>
  <si>
    <t>A16.07.002</t>
  </si>
  <si>
    <t>Ламинат</t>
  </si>
  <si>
    <t>A16.07.002.002</t>
  </si>
  <si>
    <t>поверхностный</t>
  </si>
  <si>
    <t>A16.07.002.003</t>
  </si>
  <si>
    <t>средний</t>
  </si>
  <si>
    <t>A16.07.002.005</t>
  </si>
  <si>
    <t>A16.07.002.006</t>
  </si>
  <si>
    <t>A16.07.002.007</t>
  </si>
  <si>
    <t>A16.07.002.008</t>
  </si>
  <si>
    <t>A16.07.002.010</t>
  </si>
  <si>
    <t>A16.07.002.011</t>
  </si>
  <si>
    <t>A16.07.002.012</t>
  </si>
  <si>
    <t>A16.07.002.014</t>
  </si>
  <si>
    <t>A16.07.002.015</t>
  </si>
  <si>
    <t>A16.07.002.016</t>
  </si>
  <si>
    <t>A16.07.002.017</t>
  </si>
  <si>
    <t>A16.07.002.018</t>
  </si>
  <si>
    <t>"Филтек"</t>
  </si>
  <si>
    <t>№  п/п</t>
  </si>
  <si>
    <t>Наименование материала</t>
  </si>
  <si>
    <t>Ед. изм</t>
  </si>
  <si>
    <t>Норма расхода</t>
  </si>
  <si>
    <t>Цена за грамм</t>
  </si>
  <si>
    <t>Сумма</t>
  </si>
  <si>
    <t xml:space="preserve">Пломбы кариеса </t>
  </si>
  <si>
    <t>гр</t>
  </si>
  <si>
    <t>глубокий, пульпит, периодонтит</t>
  </si>
  <si>
    <t>Восстановление</t>
  </si>
  <si>
    <t>"Харизма"</t>
  </si>
  <si>
    <t>Утверждаю:</t>
  </si>
  <si>
    <t>в  г.  Буденновске</t>
  </si>
  <si>
    <t>Послеорерационная обработка шейки матки</t>
  </si>
  <si>
    <t>Удаление лигатурных нитей со швов влагалища</t>
  </si>
  <si>
    <t>А05.10.003.005</t>
  </si>
  <si>
    <t>Стоимость материалов к холтеровскому мониторированию</t>
  </si>
  <si>
    <t>ФУНКЦИЯ РЕПРОДУКТИВНОЙ СИСТЕМЫ</t>
  </si>
  <si>
    <t>ФУНКЦИЯ ЩИТОВИДНОЙ ЖЕЛЕЗЫ</t>
  </si>
  <si>
    <t>ФУНКЦИЯ ПОДЖЕЛУДОЧНОЙ ЖЕЛЕЗЫ</t>
  </si>
  <si>
    <t>С 01.001.016.001</t>
  </si>
  <si>
    <t>Пребывание в дневном стационаре: пациенто-день терапевтический</t>
  </si>
  <si>
    <t>С 01.001.016.002</t>
  </si>
  <si>
    <t>Пребывание в дневном стационаре: пациенто-день гинекологический</t>
  </si>
  <si>
    <t>Прейскурант медицинских услуг,
 оказываемых филиалом ООО "МЕДИС" в г. Буденновске</t>
  </si>
  <si>
    <t>Заместитель директора филиала 
по финансово-экономической деятельности</t>
  </si>
  <si>
    <t>A26.06.041</t>
  </si>
  <si>
    <t>Прейскурант на лабораторные исследования,
оказываемые филиалом ООО "МЕДИС" в г. Буденновске</t>
  </si>
  <si>
    <t>Стоимость основного материала структурное подразделение "Стоматологический кабинет" филиала ООО "МЕДИС" в г. Буденновске</t>
  </si>
  <si>
    <t>Прейскурант на стоматологические услуги, 
оказываемые филиалом ООО "МЕДИС" в г. Буденновске</t>
  </si>
  <si>
    <t>Директор филиала ООО  "МЕДИС"</t>
  </si>
  <si>
    <t xml:space="preserve">                                                                                                                                  в  г.  Будённовске</t>
  </si>
  <si>
    <t xml:space="preserve">Тарифы </t>
  </si>
  <si>
    <t>на  медицинские услуги  на здравпункте</t>
  </si>
  <si>
    <t>№ п/п</t>
  </si>
  <si>
    <t>Послерейсовый осмотр на предприятии</t>
  </si>
  <si>
    <t>Внутримышечные инъекции</t>
  </si>
  <si>
    <t>Внутривенные инъекции</t>
  </si>
  <si>
    <t>Первичный прием</t>
  </si>
  <si>
    <t>Оказание экстренной помощи</t>
  </si>
  <si>
    <t xml:space="preserve"> </t>
  </si>
  <si>
    <t xml:space="preserve">Справочно:  При вызове за пределы здравпункта оплата за услугу рассчитывается </t>
  </si>
  <si>
    <t xml:space="preserve">                      за фактически затраченное время </t>
  </si>
  <si>
    <t>Справка формы 086-у</t>
  </si>
  <si>
    <t>Для мужчин</t>
  </si>
  <si>
    <t>Скрининг обследование в лаборатории (Общий клинический анализ крови, общий клинический анализ мочи, определение холестерина, глюкозы крови</t>
  </si>
  <si>
    <t>Итого :</t>
  </si>
  <si>
    <t>Для женщин дополнительно</t>
  </si>
  <si>
    <t>Примечание:</t>
  </si>
  <si>
    <t>1) при оформлении справки при себе иметь заключение цифровой флюорографии и сведения о прививках.</t>
  </si>
  <si>
    <t>2) за каждую дополнительную справку</t>
  </si>
  <si>
    <t xml:space="preserve">                                                                                              Утверждаю:</t>
  </si>
  <si>
    <t>_______________С.И. Глущенко</t>
  </si>
  <si>
    <t>Наименование специалистов</t>
  </si>
  <si>
    <t>Стоимость бланка</t>
  </si>
  <si>
    <t>ИТОГО:</t>
  </si>
  <si>
    <t xml:space="preserve">                                                                                                                    </t>
  </si>
  <si>
    <t>в г. Буденновске</t>
  </si>
  <si>
    <t>Стоимость</t>
  </si>
  <si>
    <t>В 04.047.002.001</t>
  </si>
  <si>
    <t>В 04.057.002.01</t>
  </si>
  <si>
    <t>В 04.023.002</t>
  </si>
  <si>
    <t>В 04.029.002</t>
  </si>
  <si>
    <t>В 04.029.002.001</t>
  </si>
  <si>
    <t>В 04.001.002</t>
  </si>
  <si>
    <t>В 04.028.002</t>
  </si>
  <si>
    <t>В 04.008.002</t>
  </si>
  <si>
    <t>B01.033.001</t>
  </si>
  <si>
    <t>Экспресс обнаружение яиц гельминтов</t>
  </si>
  <si>
    <t>С 01.001.019</t>
  </si>
  <si>
    <t>АЛТ+АСТ</t>
  </si>
  <si>
    <t>С 01.001.020</t>
  </si>
  <si>
    <t>С 01.001.021</t>
  </si>
  <si>
    <t>С 01.001.022</t>
  </si>
  <si>
    <t>Билирубин  общий+прямой</t>
  </si>
  <si>
    <t>A09.05.228</t>
  </si>
  <si>
    <t>Проведение психиатрического освидетельствования</t>
  </si>
  <si>
    <t xml:space="preserve">Н.С. Пронькина </t>
  </si>
  <si>
    <t>С 01.001.025</t>
  </si>
  <si>
    <t>Профилактический прием (осмотр, консультация) врача-офтальмолога комплексный</t>
  </si>
  <si>
    <t>Профилактический прием (осмотр, консультация) врача-оториноларинголога комплексный</t>
  </si>
  <si>
    <t>В 04.028.002.001</t>
  </si>
  <si>
    <t>Прейскурант медицинских услуг ПМО</t>
  </si>
  <si>
    <t>Скрининг обследование в лаборатории (Общий клинический анализ крови, общий клинический анализ мочи, определение холестерина, глюкозы крови)</t>
  </si>
  <si>
    <t xml:space="preserve">   в  г.  Буденновске</t>
  </si>
  <si>
    <t xml:space="preserve">Стоимость, руб. </t>
  </si>
  <si>
    <t>Для женщин</t>
  </si>
  <si>
    <t>Женщины после 40 лет</t>
  </si>
  <si>
    <t>Экспресс диагностика ЗППП (Мазки на м/фл из МПП, ЭДС, Цитологическое исследование с ш/м и ц.к.)</t>
  </si>
  <si>
    <t>Мазки из МПП на микрофлору, ЭДС (для мужчин)</t>
  </si>
  <si>
    <t>Стоимость справки для посещения бассейна</t>
  </si>
  <si>
    <t>Скрининг обследование в лаборатории (ЭДС, экспресс обнаружение яиц гельминтов, мазок на микрофлору)</t>
  </si>
  <si>
    <t xml:space="preserve">                                                                        в  г.  Буденновске</t>
  </si>
  <si>
    <t>Стоимость справки  водительской комиссии A, A1, B, BE, B1, M</t>
  </si>
  <si>
    <t xml:space="preserve">№ п/п </t>
  </si>
  <si>
    <t>При отсутствии документа, подтверждающего определение группы крови и резус-фактора</t>
  </si>
  <si>
    <t>По показаниям и по направлению врача-терапевта - Профилактический прием (осмотр, консультация) врача-невролога</t>
  </si>
  <si>
    <t>По показаниям и по направлению врача-невролога - Электроэнцефалография (скрининг, без функциональных проб)</t>
  </si>
  <si>
    <t>Стоимость справки  водительской комиссии категории C, CE, C1, C1E, D, DE, D1, D1E, Tm, Tb.</t>
  </si>
  <si>
    <t>Заместитель директора филиала  
по финансово-экономической деятельности</t>
  </si>
  <si>
    <t>"09"   декабря  2022 г.</t>
  </si>
  <si>
    <t>вводится с 01.01.2023г.</t>
  </si>
  <si>
    <t>"09" декабря 2022 г.</t>
  </si>
  <si>
    <t>вводится с 01.01.2023 г</t>
  </si>
  <si>
    <t>"09"  декабря 2022 г.</t>
  </si>
  <si>
    <t>вводится с  01.01.2023 г.</t>
  </si>
  <si>
    <t>вводится с 01.01.2023  г.</t>
  </si>
  <si>
    <t>вводится 01.01.2023 г.</t>
  </si>
  <si>
    <t>вводится с 01.01.2023 г.</t>
  </si>
  <si>
    <r>
      <t>Проведение медицинского осмотра (предварительного или периодического), согласно Приказа МЗ РФ №29н от 28.01.2021 года</t>
    </r>
    <r>
      <rPr>
        <sz val="12"/>
        <rFont val="Times New Roman"/>
        <family val="1"/>
        <charset val="204"/>
      </rPr>
      <t xml:space="preserve"> (по Приложению №6 пп.23,24,25,26,27)</t>
    </r>
  </si>
  <si>
    <t>Общий (клинический) анализ крови развернутый</t>
  </si>
  <si>
    <t>Общий (клинический) анализ крови</t>
  </si>
  <si>
    <t>A12.05.121</t>
  </si>
  <si>
    <t>Дифференцированный подсчет лейкоцитов (лейкоцитарная формула)</t>
  </si>
  <si>
    <t>A12.05.120</t>
  </si>
  <si>
    <t>Исследование уровня тромбоцитов в крови</t>
  </si>
  <si>
    <t>A12.05.123</t>
  </si>
  <si>
    <t>Исследование уровня ретикулоцитов в крови</t>
  </si>
  <si>
    <t>Исследование скорости оседания эритроцитов</t>
  </si>
  <si>
    <t>Общий (клинический) анализ мочи</t>
  </si>
  <si>
    <t>В03.016.014</t>
  </si>
  <si>
    <t>Исследование мочи методом Нечипоренко</t>
  </si>
  <si>
    <t>В03.016.015</t>
  </si>
  <si>
    <t>Исследование мочи методом Зимницкого</t>
  </si>
  <si>
    <t>Исследование кала на скрытую кровь</t>
  </si>
  <si>
    <t>А26.19.011</t>
  </si>
  <si>
    <t>Микроскопическое исследование кала на простейшие</t>
  </si>
  <si>
    <t>А26.19.010.001</t>
  </si>
  <si>
    <t>Микроскопическое исследование кала на гельминты с применением методов обогащения</t>
  </si>
  <si>
    <t>А26.09.001</t>
  </si>
  <si>
    <t>Микроскопическое исследование мокроты на микобактерии (Mycobacterium spp.)</t>
  </si>
  <si>
    <t>Микроскопическое исследование дуоденального содержимого на простейшие</t>
  </si>
  <si>
    <t>Микроскопическое исследование отделяемого женских половых органов на гонококк (Neisseria gonorrhoeae)</t>
  </si>
  <si>
    <t>Микробиологическое (культуральное) исследование соскоба полости рта на дрожжевые грибы</t>
  </si>
  <si>
    <t>В03.053.002</t>
  </si>
  <si>
    <t>Спермограмма</t>
  </si>
  <si>
    <t>А26.30.004.001</t>
  </si>
  <si>
    <t>Определение чувствительности микроорганизмов к антимикробным химиотерапевтическим препаратам диско- дифузионным методом (ЧАБ)</t>
  </si>
  <si>
    <t>Цитологическое исследование микропрепарата тканей матки</t>
  </si>
  <si>
    <t>Цитологическое исследование микропрепарата тканей молочной железы</t>
  </si>
  <si>
    <t>Цитологическое исследование аспирата из полости матки</t>
  </si>
  <si>
    <t>Определение активности аланинаминотрансферазы в крови</t>
  </si>
  <si>
    <t>Определение активности аспартатаминотрансферазы в крови</t>
  </si>
  <si>
    <t>Определение активности амилазы в крови</t>
  </si>
  <si>
    <t>Исследование уровня общего белка в крови</t>
  </si>
  <si>
    <t>Исследование уровня общего билирубина в крови</t>
  </si>
  <si>
    <t>Исследование уровня свободного и связанного билирубина в крови</t>
  </si>
  <si>
    <t>Исследование уровня глюкозы в крови</t>
  </si>
  <si>
    <t>Исследование уровня креатинина в крови</t>
  </si>
  <si>
    <t>Исследование уровня мочевины в крови</t>
  </si>
  <si>
    <t>Исследование уровня мочевой кислоты в крови</t>
  </si>
  <si>
    <t>Исследование уровня триглицеридов в крови</t>
  </si>
  <si>
    <t>Исследование уровня холестерина в крови</t>
  </si>
  <si>
    <t xml:space="preserve">A09.05.028 </t>
  </si>
  <si>
    <t>Исследование уровня холестерина липопротеинов низкой плотности</t>
  </si>
  <si>
    <t>Определение активности щелочной фосфатазы в крови</t>
  </si>
  <si>
    <t>Исследование уровня калия в крови</t>
  </si>
  <si>
    <t>Исследование уровня натрия в крови</t>
  </si>
  <si>
    <t>Исследование уровня альбумина в крови</t>
  </si>
  <si>
    <t>A09.05.051.001</t>
  </si>
  <si>
    <t>Определение концентрации Д-Димера в крови</t>
  </si>
  <si>
    <t>A09.05.235</t>
  </si>
  <si>
    <t>Исследование уровня 25-OH витамина Д в крови</t>
  </si>
  <si>
    <t>А09.05.076</t>
  </si>
  <si>
    <t>Исследование уровня ферритина в крови</t>
  </si>
  <si>
    <t>Определение содержания ревматоидного фактора в крови</t>
  </si>
  <si>
    <t>Определение антистрептолизина-O в сыворотке крови</t>
  </si>
  <si>
    <t>Исследование уровня C-реактивного белка в сыворотке крови</t>
  </si>
  <si>
    <t>А12.05.039</t>
  </si>
  <si>
    <t>Активированное частичное тромбопластиновое время</t>
  </si>
  <si>
    <t>Определение протромбинового (тромбопластинового) времени в крови или в плазме</t>
  </si>
  <si>
    <t>А12.30.014</t>
  </si>
  <si>
    <t>Определение международного нормализованного отношения (МНО)</t>
  </si>
  <si>
    <t>Определение тромбинового времени в крови</t>
  </si>
  <si>
    <t>Исследование уровня фибриногена в крови</t>
  </si>
  <si>
    <t>В03.005.006</t>
  </si>
  <si>
    <t>Коагулограмма (ориентировочное исследование системы гемостаза)</t>
  </si>
  <si>
    <t>А26.06.082.001</t>
  </si>
  <si>
    <t>Определение антител к бледной трепонеме (Treponema pallidum) в нетрепонемных тестах (RPR, РМП) (качественное и полуколичественное исследование) в сыворотке крови</t>
  </si>
  <si>
    <t>Определение основных групп по системе AB0</t>
  </si>
  <si>
    <t>Определение антигена D системы Резус (резус-фактор)</t>
  </si>
  <si>
    <t>Определение антител к вирусу гепатита C (Hepatitis C virus) в крови</t>
  </si>
  <si>
    <t>A26.06.040</t>
  </si>
  <si>
    <t>Определение антител к поверхностному антигену (HBsAg) вируса гепатита B (Hepatitis B virus) в крови</t>
  </si>
  <si>
    <t>А26.05.021.001</t>
  </si>
  <si>
    <t>Количественное определение РНК вируса иммунодефицита человека ВИЧ-1 (Human immunodeficiency virus HIV-1) в плазме крови методом ПЦР</t>
  </si>
  <si>
    <t>Исследование уровня связанного с беременностью плазменного протеина A (PAPP-A) в сыворотке крови</t>
  </si>
  <si>
    <t>Исследование уровня хорионического гонадотропина (свободная бета-субъединица) в сыворотке крови</t>
  </si>
  <si>
    <t>Исследование уровня фолликулостимулирующего гормона в сыворотке крови</t>
  </si>
  <si>
    <t>Исследование уровня лютеинизирующего гормона в сыворотке крови</t>
  </si>
  <si>
    <t>Исследование уровня прогестерона в крови</t>
  </si>
  <si>
    <t>Исследование уровня общего эстрадиола в крови</t>
  </si>
  <si>
    <t>Исследование уровня общего кортизола в крови</t>
  </si>
  <si>
    <t>Исследование уровня пролактина в крови</t>
  </si>
  <si>
    <t>Исследование уровня общего тестостерона в крови</t>
  </si>
  <si>
    <t>Исследование уровня тиреотропного гормона (ТТГ) в крови</t>
  </si>
  <si>
    <t>Исследование уровня общего трийодтиронина (Т3) в крови</t>
  </si>
  <si>
    <t>Исследование уровня свободного трийодтиронина (СТ3) в крови</t>
  </si>
  <si>
    <t>Исследование уровня общего тироксина (Т4) сыворотки крови</t>
  </si>
  <si>
    <t>Исследование уровня свободного тироксина (СТ4) сыворотки крови</t>
  </si>
  <si>
    <t>Исследование уровня тиреоглобулина в крови</t>
  </si>
  <si>
    <t>Определение содержания антител к тиреопероксидазе в крови</t>
  </si>
  <si>
    <t>Исследование уровня антигена аденогенных раков СА 125 в крови</t>
  </si>
  <si>
    <t>Исследование уровня антигена аденогенных раков СА 19-9 в крови</t>
  </si>
  <si>
    <t>А09.05.231</t>
  </si>
  <si>
    <t>Исследование уровня антигенаопухолеассоциированного маркера раков СА 15-3 в крови</t>
  </si>
  <si>
    <t>Исследование уровня антигена аденогенных раков СА 72 4 в крови</t>
  </si>
  <si>
    <t>Определение антител к бледной трепонеме (Treponema pallidum) иммуноферментным методом (ИФА) в крови</t>
  </si>
  <si>
    <t>Определение активности простатической кислой фосфатазы крови</t>
  </si>
  <si>
    <t>А09.05.130</t>
  </si>
  <si>
    <t>Исследование уровня простатспецифического антигена общего в крови</t>
  </si>
  <si>
    <t>А09.05.298</t>
  </si>
  <si>
    <t>Исследование уровня антигена плоскоклеточной карциномы (SCC) в крови</t>
  </si>
  <si>
    <t>А09.05.195</t>
  </si>
  <si>
    <t>Исследование уровня ракового эмбрионального антигена в крови</t>
  </si>
  <si>
    <t>Исследование уровня инсулина плазмы крови</t>
  </si>
  <si>
    <t>Исследование уровня иммуноглобулинов в крови</t>
  </si>
  <si>
    <t>Определение антител классов A, M, G (IgM, IgA, IgG) к лямблиям в крови</t>
  </si>
  <si>
    <t>Определение антител к возбудителю описторхоза (Opisthorchis felineus) в крови</t>
  </si>
  <si>
    <t>Определение антител класса G (IgG) к эхинококку однокамерному в крови</t>
  </si>
  <si>
    <t>Определение антител к трихинеллам (Trichinella spp.) в крови</t>
  </si>
  <si>
    <t>Определение антител к аскаридам (Ascaris lumbricoides)</t>
  </si>
  <si>
    <t>Определение антител к токсокаре собак (Toxocara canis) в крови</t>
  </si>
  <si>
    <t>A09.20.009</t>
  </si>
  <si>
    <t>Посев на флору и чувствительность к антибиотикам</t>
  </si>
  <si>
    <t>Микроскопическое исследование отделяемого женских половых органов на аэробные и факультативно-анаэробные микроорганизмы</t>
  </si>
  <si>
    <t>Определение токсинов золотистого стафилококка (Staphylococcus aureus) в рвотных массах/промывных водах желудка</t>
  </si>
  <si>
    <t>Микробиологическое (культуральное) исследование фекалий на возбудители брюшного тифа и паратифов (Salmonella typhi)</t>
  </si>
  <si>
    <t>А26.06.100.010</t>
  </si>
  <si>
    <t>Бактериологическое исследование слизи из носа  на стафилококк</t>
  </si>
  <si>
    <t>А26.06.100.009</t>
  </si>
  <si>
    <t>Бактериологическое исследование из зева  на стафилококк</t>
  </si>
  <si>
    <t>COVID-19</t>
  </si>
  <si>
    <t>А26.06.100.002</t>
  </si>
  <si>
    <t>Выявление антител класса М к коронавирусу SARS-CoV-2 (COVID-19) методом иммуноферментного анализа</t>
  </si>
  <si>
    <t>А26.06.100.001</t>
  </si>
  <si>
    <t>Выявление антител класса G к коронавирусу SARS-CoV-2 (COVID-19) методом иммуноферментного анализа</t>
  </si>
  <si>
    <t>А26.06.100.007</t>
  </si>
  <si>
    <t>Выявление антител классов M и G к коронавирусу SARS-CoV-2 (COVID-19) методом иммуноферментного анализа</t>
  </si>
  <si>
    <t>Проводниковая анестезия</t>
  </si>
  <si>
    <t>Аппликационная анестезия</t>
  </si>
  <si>
    <t>Удаление зуба</t>
  </si>
  <si>
    <t>Удаление зуба сложное с разъединением корней</t>
  </si>
  <si>
    <t>Вскрытие и дренирование абсцесса полости рта</t>
  </si>
  <si>
    <t>Лечение перикоронита (промывание, рассечение и/или иссечение капюшона)</t>
  </si>
  <si>
    <t>Запечатывание фиссуры зуба герметиком</t>
  </si>
  <si>
    <t>Наложение девитализирующей пасты</t>
  </si>
  <si>
    <t>Заместитель директора филиала  
по финансово-экономической деятельности                                            Н.С. Пронькина</t>
  </si>
  <si>
    <t>Исполнитель   И.А. Черкасова</t>
  </si>
  <si>
    <t>Исполнитель           И.А. Черкасова</t>
  </si>
  <si>
    <t>Исполнитель    И.А. Черкасова</t>
  </si>
  <si>
    <t>Маммография</t>
  </si>
  <si>
    <t>Офтальмотонометрия (измерение внутриглазного давления), скрининг</t>
  </si>
  <si>
    <t>Исполнитель          И.А. Черкасова</t>
  </si>
  <si>
    <t>A09.05.117.001</t>
  </si>
  <si>
    <t>Исследование уровня антител тиреоглобулина в крови</t>
  </si>
  <si>
    <t>В01.039.001</t>
  </si>
  <si>
    <t>Прием (осмотр, консультация) врача-рентгенолога первичный</t>
  </si>
  <si>
    <t>Обзорный снимок брюшной полости и органов малого таза</t>
  </si>
  <si>
    <t>Прицельная рентгенография органов грудной клетки</t>
  </si>
  <si>
    <t>Рентгенография легких цифровая</t>
  </si>
  <si>
    <t>Рентгенография всего черепа, в одной или более проекциях</t>
  </si>
  <si>
    <t>Рентгенография турецкого седла</t>
  </si>
  <si>
    <t xml:space="preserve">A06.03.001.001 </t>
  </si>
  <si>
    <t>Рентгенография придаточных пазух носа</t>
  </si>
  <si>
    <t>Рентгенография придаточных пазух носа с контрастированием</t>
  </si>
  <si>
    <t>Рентгенография глазницы</t>
  </si>
  <si>
    <t>.A06.26.001</t>
  </si>
  <si>
    <t>Рентгенография нижней челюсти в боковой проекции</t>
  </si>
  <si>
    <t>Рентгенография верхней челюсти в косой проекции</t>
  </si>
  <si>
    <t>A06.07.008</t>
  </si>
  <si>
    <t>Рентгенография шейного отдела позвоночника</t>
  </si>
  <si>
    <t>Рентгенография поясничного отдела позвоночника</t>
  </si>
  <si>
    <t>Рентгенография крестца и копчика</t>
  </si>
  <si>
    <t>Рентгенография грудины</t>
  </si>
  <si>
    <t>Рентгенография ключицы</t>
  </si>
  <si>
    <t>Рентгенография лопатки</t>
  </si>
  <si>
    <t>Рентгенография плечевого сустава</t>
  </si>
  <si>
    <t>Рентгенография плечевой кости</t>
  </si>
  <si>
    <t xml:space="preserve">A06.03.028 </t>
  </si>
  <si>
    <t>Рентгенография локтевого сустава</t>
  </si>
  <si>
    <t>Рентгенография верхней конечности</t>
  </si>
  <si>
    <t>Рентгенография лучезапястного сустава</t>
  </si>
  <si>
    <t>Рентгенография кисти</t>
  </si>
  <si>
    <t>Рентгенография таза</t>
  </si>
  <si>
    <t>Рентгенография тазобедренного сустава</t>
  </si>
  <si>
    <t>Рентгенография бедренной кости</t>
  </si>
  <si>
    <t>Рентгенография коленного сустава</t>
  </si>
  <si>
    <t>Рентгенография большой берцовой и малой берцовой костей</t>
  </si>
  <si>
    <t>Рентгенография голеностопного сустава</t>
  </si>
  <si>
    <t>Рентгенография пяточной кости</t>
  </si>
  <si>
    <t>Рентгенография стопы в двух проекциях</t>
  </si>
  <si>
    <t>A06.03.053</t>
  </si>
  <si>
    <t>Обзорная урография (рентгенография мочевыделительной системы)</t>
  </si>
  <si>
    <t>Рентгенография глазного отверстия и канала зрительного нерва</t>
  </si>
  <si>
    <t>A06.03.020</t>
  </si>
  <si>
    <t>Рентгенография первого и второго шейного позвонка</t>
  </si>
  <si>
    <t>A06.20.004</t>
  </si>
  <si>
    <t>Внутритканевая маркировка непальпируемых образований молочной железы под контролем цифровой стереотаксической приставки</t>
  </si>
  <si>
    <t>Взятие крови из периферической вены</t>
  </si>
  <si>
    <t>Непрерывное внутривенное введение лекарственных препаратов</t>
  </si>
  <si>
    <t>Эзофагоскопия</t>
  </si>
  <si>
    <t>Эзофагогастродуоденоскопия</t>
  </si>
  <si>
    <t>A03.19.004</t>
  </si>
  <si>
    <t>Ректосигмоидоскопия</t>
  </si>
  <si>
    <t>Сигмоскопия</t>
  </si>
  <si>
    <t>Колоноскопия</t>
  </si>
  <si>
    <t>Биопсия желудка с помощью эндоскопии</t>
  </si>
  <si>
    <t>Ультразвуковое исследование желчного пузыря и протоков</t>
  </si>
  <si>
    <t>Ультразвуковое исследование желчного пузыря с определением его сократимости</t>
  </si>
  <si>
    <t>Ультразвуковое исследование селезенки</t>
  </si>
  <si>
    <t>A04.28.002.003</t>
  </si>
  <si>
    <t>Ультразвуковое исследование мочевого пузыря</t>
  </si>
  <si>
    <t>Ультразвуковое исследование поджелудочной железы</t>
  </si>
  <si>
    <t>Ультразвуковое исследование щитовидной железы и паращитовидных желез</t>
  </si>
  <si>
    <t>Ультразвуковое исследование почек</t>
  </si>
  <si>
    <t>Ультразвуковое исследование печени</t>
  </si>
  <si>
    <t>Ультразвуковое исследование предстательной железы</t>
  </si>
  <si>
    <t>Ультразвуковое исследование органов брюшной полости (комплексное)</t>
  </si>
  <si>
    <t>Ультразвуковое исследование молочных желез</t>
  </si>
  <si>
    <t>А04.09.001</t>
  </si>
  <si>
    <t>Ультразвуковое исследование плевральной полости</t>
  </si>
  <si>
    <t>Ультразвуковое исследование надпочечников</t>
  </si>
  <si>
    <t>Ультразвуковое исследование лимфатических узлов (одна анатомическая зона)</t>
  </si>
  <si>
    <t>Ультразвуковое исследование органов мошонки</t>
  </si>
  <si>
    <t xml:space="preserve">A04.04.001 </t>
  </si>
  <si>
    <t>Ультразвуковое исследование сустава</t>
  </si>
  <si>
    <t>Ультразвуковое исследование мягких тканей (одна анатомическая зона)</t>
  </si>
  <si>
    <t>A04.12.005.005</t>
  </si>
  <si>
    <t>Дуплексное сканирование экстракраниальных отделов брахиоцефальных артерий</t>
  </si>
  <si>
    <t>А 04.12.018</t>
  </si>
  <si>
    <t xml:space="preserve">Дуплексное сканирование сосудов брюшной полости </t>
  </si>
  <si>
    <t>А 04.12.012</t>
  </si>
  <si>
    <t>Дуплексное сканирование сосудов печени</t>
  </si>
  <si>
    <t>А 04.14.002.002</t>
  </si>
  <si>
    <t xml:space="preserve">Дуплексное сканирование сосудов желчного пузыря </t>
  </si>
  <si>
    <t>А 04.12.011</t>
  </si>
  <si>
    <t>Дуплексное сканирование сосудов поджелудочный железы</t>
  </si>
  <si>
    <t>А 04.12.021</t>
  </si>
  <si>
    <t xml:space="preserve">Дуплексное сканирование сосудов селезенки </t>
  </si>
  <si>
    <t>А 04.28.002.008</t>
  </si>
  <si>
    <t>Дуплексное сканирование сосудов мочевого пузыря</t>
  </si>
  <si>
    <t>А 04.21.001.003</t>
  </si>
  <si>
    <t xml:space="preserve">Дуплексное сканирование сосудов предстательной железы </t>
  </si>
  <si>
    <t>А 04.12.008</t>
  </si>
  <si>
    <t>Дуплексное сканирование сосудов мошонки и полового члена</t>
  </si>
  <si>
    <t>А 04.06.002.001</t>
  </si>
  <si>
    <t xml:space="preserve">Дуплексное сканирование сосудов лимфатических узлов </t>
  </si>
  <si>
    <t>А 04.12.017</t>
  </si>
  <si>
    <t>Дуплексное сканирование сосудов щитовидной железы</t>
  </si>
  <si>
    <t>А 04.07.002.001</t>
  </si>
  <si>
    <t xml:space="preserve">Дуплексное сканирование сосудов слюнных желез </t>
  </si>
  <si>
    <t>А 04.26.006</t>
  </si>
  <si>
    <t>Дуплексное сканирование сосудов глаза и орбиты</t>
  </si>
  <si>
    <t>А 04.23.001.004</t>
  </si>
  <si>
    <t xml:space="preserve">Дуплексное сканирование сосудов головного мозга </t>
  </si>
  <si>
    <t>А 04.12.003.001</t>
  </si>
  <si>
    <t>Дуплексное сканирование брюшного отдела аорты и ее висцеральных ветвей</t>
  </si>
  <si>
    <t>А 04.12.005.004</t>
  </si>
  <si>
    <t>Дуплексное сканирование вен верхних конечностей (одной конечности)</t>
  </si>
  <si>
    <t>А 04.12.005.008</t>
  </si>
  <si>
    <t xml:space="preserve">Дуплексное сканирование вен плеча </t>
  </si>
  <si>
    <t>А 04.12.005.009</t>
  </si>
  <si>
    <t xml:space="preserve">Дуплексное сканирование вен предплечья </t>
  </si>
  <si>
    <t>А 04.12.005.002</t>
  </si>
  <si>
    <t>Дуплексное сканирование артерий верхних конечностей (одной конечности)</t>
  </si>
  <si>
    <t>А 04.12.005.010</t>
  </si>
  <si>
    <t xml:space="preserve">Дуплексное сканирование артерий плеча </t>
  </si>
  <si>
    <t>А 04.12.005.011</t>
  </si>
  <si>
    <t xml:space="preserve">Дуплексное сканирование артерий предплечья </t>
  </si>
  <si>
    <t>А 04.12.006.002</t>
  </si>
  <si>
    <t>Дуплексное сканирование вен нижних конечностей (одной конечности)</t>
  </si>
  <si>
    <t>А 04.12.006.003</t>
  </si>
  <si>
    <t xml:space="preserve">Дуплексное сканирование вен бедра </t>
  </si>
  <si>
    <t>А 04.12.006.004</t>
  </si>
  <si>
    <t xml:space="preserve">Дуплексное сканирование вен голени </t>
  </si>
  <si>
    <t>А 04.12.006.001</t>
  </si>
  <si>
    <t>Дуплексное сканирование артерий нижних конечностей (одной конечности)</t>
  </si>
  <si>
    <t>А 04.12.006.005</t>
  </si>
  <si>
    <t xml:space="preserve">Дуплексное сканирование артерий бедра </t>
  </si>
  <si>
    <t>А 04.12.006.006</t>
  </si>
  <si>
    <t xml:space="preserve">Дуплексное сканирование артерий голени </t>
  </si>
  <si>
    <t>Массаж волосистой части головы медицинский</t>
  </si>
  <si>
    <t>Массаж лица медицинский</t>
  </si>
  <si>
    <t>Массаж шеи медицинский</t>
  </si>
  <si>
    <t>Массаж воротниковой области</t>
  </si>
  <si>
    <t>Массаж верхней конечности медицинский</t>
  </si>
  <si>
    <t>Массаж грудной клетки медицинский</t>
  </si>
  <si>
    <t>A21.03.007</t>
  </si>
  <si>
    <t>Массаж спины медицинский</t>
  </si>
  <si>
    <t>Массаж передней брюшной стенки медицинский</t>
  </si>
  <si>
    <t>Массаж нижней конечности медицинский</t>
  </si>
  <si>
    <t>A17.08.001.001</t>
  </si>
  <si>
    <t>Электрофорез лекарственных препаратов эндоназальный</t>
  </si>
  <si>
    <t>Воздействие электромагнитным излучением дециметрового диапазона (ДМВ)</t>
  </si>
  <si>
    <t>Чрескожная короткоимпульсная электростимуляция (ЧЭНС)</t>
  </si>
  <si>
    <t>Воздействие электромагнитным излучением миллиметрового диапазона (КВЧ-терапия)</t>
  </si>
  <si>
    <t>Воздействие электрическим полем ультравысокой частоты (ЭП УВЧ)</t>
  </si>
  <si>
    <t>Ультрафонофорез лекарственный</t>
  </si>
  <si>
    <t>Общая магнитотерапия</t>
  </si>
  <si>
    <t>Дарсонвализация местная при заболеваниях системы органов кроветворения и крови</t>
  </si>
  <si>
    <t>Светолечение коротким ультрафиолетовым излучением</t>
  </si>
  <si>
    <t xml:space="preserve">A17.29.003 </t>
  </si>
  <si>
    <t>Лекарственный электрофорез при неуточненных заболеваниях</t>
  </si>
  <si>
    <t>Воздействие синусоидальными модулированными токами</t>
  </si>
  <si>
    <t>A17.30.024.001</t>
  </si>
  <si>
    <t>Электрофорез диадинамическими токами (ДЦТ-форез)</t>
  </si>
  <si>
    <t>A17.30.016</t>
  </si>
  <si>
    <t xml:space="preserve"> Воздействие высокочастотными электромагнитными полями (индуктотермия)</t>
  </si>
  <si>
    <t>Воздействие токами надтональной частоты (ультратонотерапия) при костной патологии</t>
  </si>
  <si>
    <t>Воздействие поляризованным светом</t>
  </si>
  <si>
    <t>A17.01.002.03</t>
  </si>
  <si>
    <t>Лазеропунктура</t>
  </si>
  <si>
    <t>A05.10.006</t>
  </si>
  <si>
    <t>Регистрация электрокардиограммы</t>
  </si>
  <si>
    <t>A12.10.001</t>
  </si>
  <si>
    <t>Электрокардиография с физической нагрузкой</t>
  </si>
  <si>
    <t>Компьютерная реоэнцефалография</t>
  </si>
  <si>
    <t>Электрокортикография</t>
  </si>
  <si>
    <t>Электроэнцефалография</t>
  </si>
  <si>
    <t>Электроэнцефалография с нагрузочными пробами</t>
  </si>
  <si>
    <t>Электроэнцефалография с видеомониторингом</t>
  </si>
  <si>
    <t>А05.23.001.003</t>
  </si>
  <si>
    <t>Электроэнцефалограмма (скрининг, без функциональных проб)</t>
  </si>
  <si>
    <t>А 05.10.008</t>
  </si>
  <si>
    <t>Холтеровское мониторирование сердечного ритма</t>
  </si>
  <si>
    <t>A02.12.002.001</t>
  </si>
  <si>
    <t>Суточное мониторирование артериального давления</t>
  </si>
  <si>
    <t>Регистрация электрокардиограммы (проф.осмотр)</t>
  </si>
  <si>
    <t>A05.10.006.001</t>
  </si>
  <si>
    <t>Функциональное тестирование легких (спирография)</t>
  </si>
  <si>
    <t xml:space="preserve">Приём (осмотр, консультация) врача-дерматовенеролога </t>
  </si>
  <si>
    <t>Соскоб кожи</t>
  </si>
  <si>
    <t>Криодеструкция кожи</t>
  </si>
  <si>
    <t>Криомассаж кожи</t>
  </si>
  <si>
    <t xml:space="preserve">Приём (осмотр, консультация) врача-оториноларинголога </t>
  </si>
  <si>
    <t>Удаление инородного тела глотки или гортани</t>
  </si>
  <si>
    <t>Механическая остановка кровотечения (передняя и задняя тампонада носа)</t>
  </si>
  <si>
    <t>Продувание слуховой трубы</t>
  </si>
  <si>
    <t>Глоточные блокады с введением лекарственных препаратов</t>
  </si>
  <si>
    <t>Пункция околоносовых пазух</t>
  </si>
  <si>
    <t>A16.25.008</t>
  </si>
  <si>
    <t>Удаление инородного тела из слухового отверстия</t>
  </si>
  <si>
    <t>B01.003.004.009</t>
  </si>
  <si>
    <t>Тотальная внутривенная анестезия</t>
  </si>
  <si>
    <t>Промывание верхнечелюстной пазухи носа</t>
  </si>
  <si>
    <t>Внутриносовые блокады</t>
  </si>
  <si>
    <t>Вскрытие паратонзиллярного абсцесса</t>
  </si>
  <si>
    <t>Заушные блокады с лекарственными препаратами</t>
  </si>
  <si>
    <t>A12.08.002</t>
  </si>
  <si>
    <t>Исследование барофункции уха и придаточных пазух носа</t>
  </si>
  <si>
    <t>Тональная аудиометрия</t>
  </si>
  <si>
    <t>Вестибулометрия</t>
  </si>
  <si>
    <t>Исследование органа слуха с помощью камертона</t>
  </si>
  <si>
    <t>Ларингоскопия</t>
  </si>
  <si>
    <t>Ультразвуковое исследование матки и придатков трансабдоминальное</t>
  </si>
  <si>
    <t>А11.20.024.001</t>
  </si>
  <si>
    <t>Аппликация лекарственных веществ</t>
  </si>
  <si>
    <t>А11.20.024</t>
  </si>
  <si>
    <t>Введение лекарственных препаратов интравагинально</t>
  </si>
  <si>
    <t>А25.20.001</t>
  </si>
  <si>
    <t>Назначение лекарственных препаратов при заболеваниях женских половых органов</t>
  </si>
  <si>
    <t xml:space="preserve">Гистеросальпингография </t>
  </si>
  <si>
    <t>Криодеструкция шейки матки</t>
  </si>
  <si>
    <t>Иссечение новообразования мягких тканей</t>
  </si>
  <si>
    <t>Расширение шеечного канала</t>
  </si>
  <si>
    <t>Раздельное диагностическое выскабливание полости матки и цервикального канала</t>
  </si>
  <si>
    <t>Диатермопунктура</t>
  </si>
  <si>
    <t>Электродиатермоконизация шейки матки</t>
  </si>
  <si>
    <t>А17.30.021</t>
  </si>
  <si>
    <t xml:space="preserve">Кольпоскопия </t>
  </si>
  <si>
    <t>Вакуум-аспирация эндометрия</t>
  </si>
  <si>
    <t>А08.20.002.001</t>
  </si>
  <si>
    <t xml:space="preserve">Патолого-анатомическое исследование соскоба полости матки, цервикального канала </t>
  </si>
  <si>
    <t>А11.20.005</t>
  </si>
  <si>
    <t>Получение влагалищного мазка</t>
  </si>
  <si>
    <t xml:space="preserve">Прием (осмотр, консультация) врача-акушера-гинеколога </t>
  </si>
  <si>
    <t>Прием (осмотр, консультация) врача-офтальмолога первичный</t>
  </si>
  <si>
    <t>Прием (осмотр, консультация) врача-офтальмолога повторный</t>
  </si>
  <si>
    <t>Прием (осмотр, консультация) врача-офтальмолога</t>
  </si>
  <si>
    <t>Биомикроскопия глаза</t>
  </si>
  <si>
    <t>A02.26.021</t>
  </si>
  <si>
    <t>Диафаноскопия глаза</t>
  </si>
  <si>
    <t>Промывание слезных путей</t>
  </si>
  <si>
    <t>Канальцевая проба (носовая проба, слезно-носовая проба)</t>
  </si>
  <si>
    <t>А23.26.001</t>
  </si>
  <si>
    <t>Подбор очковой коррекции зрения</t>
  </si>
  <si>
    <t>А02.26.003</t>
  </si>
  <si>
    <t>Офтальмоскопия</t>
  </si>
  <si>
    <t>Периметрия статическая</t>
  </si>
  <si>
    <t xml:space="preserve">Кампиметрия </t>
  </si>
  <si>
    <t>Офтальмотонометрия</t>
  </si>
  <si>
    <t>Нагрузочно-разгрузовные пробы для исследования регуляции внутриглазного давления</t>
  </si>
  <si>
    <t>Пара- и ретробульбарные инъекции</t>
  </si>
  <si>
    <t>Исследование цветоощущения</t>
  </si>
  <si>
    <t>A22.26.012</t>
  </si>
  <si>
    <t xml:space="preserve">Лазерстимуляция сетчатки; </t>
  </si>
  <si>
    <t>A22.26.003</t>
  </si>
  <si>
    <t>Лазерстимуляция роговицы</t>
  </si>
  <si>
    <t>A17.26.002</t>
  </si>
  <si>
    <t>Низкочастотная магнитотерапия на орган зрения</t>
  </si>
  <si>
    <t>Исследование аккомодации</t>
  </si>
  <si>
    <t>Визометрия</t>
  </si>
  <si>
    <t>Скарификация и туширование роговичных очагов воспаления</t>
  </si>
  <si>
    <t>Удаление поверхностно расположенного инородного тела</t>
  </si>
  <si>
    <t>Удаление халязиона</t>
  </si>
  <si>
    <t xml:space="preserve">A16.26.025 </t>
  </si>
  <si>
    <t>Удаление новообразования век</t>
  </si>
  <si>
    <t>Массаж век медицинский</t>
  </si>
  <si>
    <t xml:space="preserve">Приём (осмотр, консультация) врача-невролога </t>
  </si>
  <si>
    <t>Тренировка с биологической обратной связью по показателям мышечной механограммы при заболеваниях центральной нервной системы и головного мозга (динамометрия)</t>
  </si>
  <si>
    <t>Приём (осмотр, консультация) врача-хирурга</t>
  </si>
  <si>
    <t>Внутрисуставное введение лекарственных препаратов</t>
  </si>
  <si>
    <t>Вскрытие фурункула (карбункула)</t>
  </si>
  <si>
    <t>Вскрытие и дренирование флегмоны (абсцесса)</t>
  </si>
  <si>
    <t>A16.01.012.001</t>
  </si>
  <si>
    <t>Вскрытие флегмоны (абсцесса) стопы (голени)</t>
  </si>
  <si>
    <t>A16.19.034</t>
  </si>
  <si>
    <t>Вскрытие острого гнойного парапроктита</t>
  </si>
  <si>
    <t>A16.01.004.001</t>
  </si>
  <si>
    <t>Хирургическая обработка раны гидрохирургическим скальпелем</t>
  </si>
  <si>
    <t>A16.01.017</t>
  </si>
  <si>
    <t>Удаление доброкачественных новообразований кожи</t>
  </si>
  <si>
    <t>А 16.01.017.001</t>
  </si>
  <si>
    <t>Удаление доброкачественных новообразований кожи методом электрокоагуляции</t>
  </si>
  <si>
    <t>A16.01.018</t>
  </si>
  <si>
    <t>Удаление доброкачественных новообразований подкожно-жировой клетчатки</t>
  </si>
  <si>
    <t>Удаление ногтевых пластинок</t>
  </si>
  <si>
    <t>Спинально-эпидуральная анестезия</t>
  </si>
  <si>
    <t>A 24.01.004</t>
  </si>
  <si>
    <t>А01.09.004</t>
  </si>
  <si>
    <t>Трансректальное пальцевое исследование</t>
  </si>
  <si>
    <t>A16.01.012.002</t>
  </si>
  <si>
    <t xml:space="preserve">Вскрытие флегмоны (абсцесса) стопы использованием </t>
  </si>
  <si>
    <t>Вскрытие панариция</t>
  </si>
  <si>
    <t>Биопсия кожи</t>
  </si>
  <si>
    <t>A08.01.001</t>
  </si>
  <si>
    <t>Патолого-анатомическое исследование биопсийного (операционного) материала кожи</t>
  </si>
  <si>
    <t>Местная анестезия</t>
  </si>
  <si>
    <t>Наложение повязки при нарушении целостности кожных покровов</t>
  </si>
  <si>
    <t>В 01.047.001</t>
  </si>
  <si>
    <t>В 01.047.002</t>
  </si>
  <si>
    <t>В 01.047.001.003</t>
  </si>
  <si>
    <t xml:space="preserve">Приём (осмотр, консультация) врача-терапевта </t>
  </si>
  <si>
    <t>Измерение артериального давления на периферических артериях</t>
  </si>
  <si>
    <t>С 01.001.001</t>
  </si>
  <si>
    <t>С 01.001.002</t>
  </si>
  <si>
    <t>С 01.001.003</t>
  </si>
  <si>
    <t>А12.09.005</t>
  </si>
  <si>
    <t>Пульсоксометрия</t>
  </si>
  <si>
    <t>Профилактический прием (осмотр, консультация) врача-акушер-гинеколога</t>
  </si>
  <si>
    <t>Профилактический прием (осмотр, консультация) врача-стоматолога</t>
  </si>
  <si>
    <t>Профилактический прием (осмотр, консультация) врача-психиатра-нарколога</t>
  </si>
  <si>
    <t>Профилактический прием (осмотр, консультация) врача-психиатра</t>
  </si>
  <si>
    <t>Ультразвуковое исследование молочных желез (скрининг)</t>
  </si>
  <si>
    <t>2) При отсутствии цифровой флюорографииПрицельная рентгенография органов грудной клетки</t>
  </si>
  <si>
    <t>При отсутствии цифровой флюорографии Прицельная рентгенография органов грудной клетки</t>
  </si>
  <si>
    <t>2) При отсутствии цифровой флюорографии -Прицельная рентгенография органов грудной клетки</t>
  </si>
  <si>
    <t>При отсутствии цифровой флюорографии - Прицельная рентгенография органов грудной клетки</t>
  </si>
  <si>
    <t>Маммография (одной груди)</t>
  </si>
  <si>
    <t>Примечание филиала для информации</t>
  </si>
  <si>
    <t>Прием (осмотр, консультация) врача-стоматолога первичный</t>
  </si>
  <si>
    <t>Прием (осмотр, консультация) врача-стоматолога повторный</t>
  </si>
  <si>
    <t>Остановка кровотечения из периферического сосуда</t>
  </si>
  <si>
    <t>Экстирпация пульпы</t>
  </si>
  <si>
    <t>Удаление эписклеральной пломбы</t>
  </si>
  <si>
    <t xml:space="preserve"> Распломбировка корневого канала ранее леченного пастой</t>
  </si>
  <si>
    <t>Восстановление зуба коронкой с использованием композитной культевой вкладки на анкерном штифте</t>
  </si>
  <si>
    <t>Снятие несъемной ортопедической конструкции</t>
  </si>
  <si>
    <t>Удаление наддесневых и поддесневых зубных отложений</t>
  </si>
  <si>
    <t>Сошлифовывание твердых тканей зуба</t>
  </si>
  <si>
    <t>Восстановление зуба пломбой</t>
  </si>
  <si>
    <t xml:space="preserve">Пломбы кариеса (без учета стоимости материала) </t>
  </si>
  <si>
    <t>Восстановление зуба пломбой I, II, III, V, VI класс по Блэку с использованием материалов химического отверждения</t>
  </si>
  <si>
    <t>Восстановление зуба пломбой с нарушением контактного пункта II, III класс по Блэку с использованием стоматологических цементов</t>
  </si>
  <si>
    <t>Восстановление зуба пломбой с нарушением контактного пункта II, III класс по Блэку с использованием материалов химического отверждения</t>
  </si>
  <si>
    <t>Из хим.отвердительного материала</t>
  </si>
  <si>
    <t>Восстановление зуба пломбой IV класс по Блэку с использованием стеклоиномерных цементов</t>
  </si>
  <si>
    <t>Восстановление зуба пломбой IV класс по Блэку с использованием материалов химического отверждения</t>
  </si>
  <si>
    <t>Восстановление зуба пломбой из амальгамы I, V класс по Блэку</t>
  </si>
  <si>
    <t xml:space="preserve">Пульпит (без учета стоимости материала) </t>
  </si>
  <si>
    <t>1 корневой</t>
  </si>
  <si>
    <t>Восстановление зуба пломбой из амальгамы II класс по Блэку</t>
  </si>
  <si>
    <t>Восстановление зуба пломбой I, V, VI класс по Блэку с использованием материалов из фотополимеров</t>
  </si>
  <si>
    <t>Восстановление зуба пломбой с нарушением контактного пункта II, III класс по Блэку с использованием материалов из фотополимеров</t>
  </si>
  <si>
    <t>3 корневой</t>
  </si>
  <si>
    <t>Восстановление зуба пломбой IV класс по Блэку с использованием материалов из фотополимеров</t>
  </si>
  <si>
    <t xml:space="preserve">Периодонтит (без учета стоимости материала) </t>
  </si>
  <si>
    <t>Наложение временной пломбы</t>
  </si>
  <si>
    <t>2 корневой</t>
  </si>
  <si>
    <t>Введение внутриматочной спирали</t>
  </si>
  <si>
    <t>Удаление внутриматочной спирали</t>
  </si>
  <si>
    <t xml:space="preserve">B01.003.004.002 </t>
  </si>
  <si>
    <t xml:space="preserve">A16.07.001.003 </t>
  </si>
  <si>
    <t>A11.07.027</t>
  </si>
  <si>
    <t xml:space="preserve">A16.26.116 </t>
  </si>
  <si>
    <t>A16.07.082.001</t>
  </si>
  <si>
    <t>A16.07.002.004</t>
  </si>
  <si>
    <t>Бактериологическое исследование перитонеальной жидкости на аэробные и факультативно-анаэробные условно-патогенные микроорганизмы</t>
  </si>
  <si>
    <t>A26.30.001</t>
  </si>
  <si>
    <t>А26.06.100.013</t>
  </si>
  <si>
    <t xml:space="preserve">Экспресс-тестирование на определение антигена коронавируса SARS-COV-2, включая забор мазка </t>
  </si>
  <si>
    <t>А26.06.100.012</t>
  </si>
  <si>
    <t xml:space="preserve">Определение РНК коронавирусов 229У, ОС43, NL63, NKUI (Human Coronavirus) в мазках со слизистой оболочки носоглотки и ротоглотки методом ПЦР (комплексное) </t>
  </si>
  <si>
    <t>A09.05.041.001</t>
  </si>
  <si>
    <t>Печёночные пробы</t>
  </si>
  <si>
    <t>A05.10.002.004</t>
  </si>
  <si>
    <t>Регистрация электрокардиограммы на дому</t>
  </si>
  <si>
    <t>А26.06.100.011</t>
  </si>
  <si>
    <t xml:space="preserve">Бактериологическое исследование на наличие патогенных энтеробактерий (дизгруппа ректальный мазок)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</si>
</sst>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9"/>
      <name val="Arial"/>
      <family val="2"/>
    </font>
    <font>
      <sz val="12"/>
      <name val="Arial"/>
      <family val="2"/>
    </font>
    <font>
      <b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2">
    <xf numFmtId="0" fontId="0" fillId="0" borderId="0" xfId="0"/>
    <xf numFmtId="1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1" fontId="3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right" vertical="center"/>
    </xf>
    <xf numFmtId="1" fontId="6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right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1" fontId="8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vertical="center" wrapText="1"/>
    </xf>
    <xf numFmtId="2" fontId="3" fillId="2" borderId="2" xfId="0" applyNumberFormat="1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/>
    </xf>
    <xf numFmtId="2" fontId="3" fillId="2" borderId="2" xfId="0" applyNumberFormat="1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left" vertical="center" wrapText="1"/>
    </xf>
    <xf numFmtId="1" fontId="8" fillId="2" borderId="2" xfId="0" applyNumberFormat="1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vertical="center"/>
    </xf>
    <xf numFmtId="1" fontId="11" fillId="2" borderId="2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164" fontId="3" fillId="2" borderId="2" xfId="0" applyNumberFormat="1" applyFont="1" applyFill="1" applyBorder="1" applyAlignment="1">
      <alignment vertical="center"/>
    </xf>
    <xf numFmtId="1" fontId="8" fillId="2" borderId="2" xfId="0" applyNumberFormat="1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horizontal="right" vertical="center"/>
    </xf>
    <xf numFmtId="0" fontId="6" fillId="2" borderId="2" xfId="0" applyFont="1" applyFill="1" applyBorder="1" applyAlignment="1">
      <alignment horizontal="left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vertical="center" wrapText="1"/>
    </xf>
    <xf numFmtId="1" fontId="9" fillId="2" borderId="2" xfId="0" applyNumberFormat="1" applyFont="1" applyFill="1" applyBorder="1" applyAlignment="1">
      <alignment horizontal="right" vertical="center"/>
    </xf>
    <xf numFmtId="2" fontId="9" fillId="2" borderId="2" xfId="0" applyNumberFormat="1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right" vertical="center"/>
    </xf>
    <xf numFmtId="1" fontId="3" fillId="2" borderId="0" xfId="0" applyNumberFormat="1" applyFont="1" applyFill="1" applyAlignment="1">
      <alignment vertical="center" wrapText="1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2" fontId="3" fillId="2" borderId="0" xfId="0" applyNumberFormat="1" applyFont="1" applyFill="1" applyBorder="1" applyAlignment="1">
      <alignment vertical="center"/>
    </xf>
    <xf numFmtId="1" fontId="8" fillId="2" borderId="0" xfId="0" applyNumberFormat="1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0" fillId="2" borderId="0" xfId="0" applyFill="1" applyBorder="1" applyAlignment="1">
      <alignment horizontal="left"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2" fontId="3" fillId="2" borderId="3" xfId="0" applyNumberFormat="1" applyFont="1" applyFill="1" applyBorder="1" applyAlignment="1">
      <alignment vertical="center"/>
    </xf>
    <xf numFmtId="2" fontId="11" fillId="2" borderId="2" xfId="0" applyNumberFormat="1" applyFont="1" applyFill="1" applyBorder="1" applyAlignment="1">
      <alignment vertical="center"/>
    </xf>
    <xf numFmtId="2" fontId="8" fillId="2" borderId="2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7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8" fillId="2" borderId="0" xfId="0" applyFont="1" applyFill="1" applyAlignment="1">
      <alignment horizontal="centerContinuous" vertical="center"/>
    </xf>
    <xf numFmtId="0" fontId="3" fillId="2" borderId="0" xfId="0" applyFont="1" applyFill="1" applyBorder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2" borderId="3" xfId="0" applyFont="1" applyFill="1" applyBorder="1" applyAlignment="1">
      <alignment horizontal="centerContinuous" vertical="center"/>
    </xf>
    <xf numFmtId="0" fontId="3" fillId="0" borderId="0" xfId="0" applyFont="1" applyAlignment="1">
      <alignment horizontal="right"/>
    </xf>
    <xf numFmtId="0" fontId="3" fillId="0" borderId="0" xfId="0" applyFont="1" applyAlignment="1"/>
    <xf numFmtId="1" fontId="3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right"/>
    </xf>
    <xf numFmtId="1" fontId="3" fillId="0" borderId="0" xfId="0" applyNumberFormat="1" applyFont="1"/>
    <xf numFmtId="0" fontId="8" fillId="0" borderId="0" xfId="0" applyFont="1" applyAlignment="1"/>
    <xf numFmtId="2" fontId="8" fillId="0" borderId="0" xfId="0" applyNumberFormat="1" applyFont="1" applyAlignme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right"/>
    </xf>
    <xf numFmtId="2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3" fillId="0" borderId="2" xfId="0" applyFont="1" applyBorder="1"/>
    <xf numFmtId="2" fontId="3" fillId="0" borderId="2" xfId="0" applyNumberFormat="1" applyFont="1" applyBorder="1"/>
    <xf numFmtId="164" fontId="3" fillId="0" borderId="2" xfId="0" applyNumberFormat="1" applyFont="1" applyBorder="1"/>
    <xf numFmtId="164" fontId="3" fillId="0" borderId="2" xfId="0" applyNumberFormat="1" applyFont="1" applyBorder="1" applyAlignment="1">
      <alignment horizontal="center"/>
    </xf>
    <xf numFmtId="2" fontId="3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8" fillId="0" borderId="2" xfId="0" applyFont="1" applyBorder="1"/>
    <xf numFmtId="164" fontId="3" fillId="0" borderId="0" xfId="0" applyNumberFormat="1" applyFont="1" applyBorder="1"/>
    <xf numFmtId="0" fontId="6" fillId="0" borderId="0" xfId="0" applyFont="1" applyBorder="1" applyAlignment="1">
      <alignment horizontal="left" vertical="center"/>
    </xf>
    <xf numFmtId="0" fontId="8" fillId="0" borderId="0" xfId="0" applyFont="1" applyBorder="1"/>
    <xf numFmtId="0" fontId="5" fillId="2" borderId="2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1" fontId="3" fillId="2" borderId="0" xfId="0" applyNumberFormat="1" applyFont="1" applyFill="1" applyAlignment="1">
      <alignment horizontal="right" vertical="center"/>
    </xf>
    <xf numFmtId="1" fontId="3" fillId="2" borderId="0" xfId="0" applyNumberFormat="1" applyFont="1" applyFill="1" applyAlignment="1">
      <alignment vertical="center"/>
    </xf>
    <xf numFmtId="1" fontId="3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center"/>
    </xf>
    <xf numFmtId="0" fontId="3" fillId="0" borderId="0" xfId="0" applyFont="1" applyBorder="1" applyAlignment="1">
      <alignment wrapText="1"/>
    </xf>
    <xf numFmtId="0" fontId="7" fillId="3" borderId="0" xfId="0" applyFont="1" applyFill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left"/>
    </xf>
    <xf numFmtId="0" fontId="3" fillId="0" borderId="2" xfId="0" applyFont="1" applyFill="1" applyBorder="1"/>
    <xf numFmtId="2" fontId="3" fillId="0" borderId="2" xfId="0" applyNumberFormat="1" applyFont="1" applyFill="1" applyBorder="1" applyAlignment="1">
      <alignment horizontal="right"/>
    </xf>
    <xf numFmtId="0" fontId="3" fillId="0" borderId="0" xfId="0" applyFont="1" applyFill="1"/>
    <xf numFmtId="1" fontId="3" fillId="0" borderId="2" xfId="0" applyNumberFormat="1" applyFont="1" applyBorder="1"/>
    <xf numFmtId="1" fontId="3" fillId="0" borderId="2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left"/>
    </xf>
    <xf numFmtId="0" fontId="3" fillId="0" borderId="0" xfId="0" applyFont="1" applyFill="1" applyBorder="1"/>
    <xf numFmtId="2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0" fontId="3" fillId="2" borderId="0" xfId="0" applyFont="1" applyFill="1" applyAlignment="1">
      <alignment horizontal="right"/>
    </xf>
    <xf numFmtId="0" fontId="3" fillId="0" borderId="4" xfId="0" applyFont="1" applyFill="1" applyBorder="1" applyAlignment="1">
      <alignment vertical="center" wrapText="1"/>
    </xf>
    <xf numFmtId="0" fontId="3" fillId="2" borderId="0" xfId="0" applyFont="1" applyFill="1"/>
    <xf numFmtId="2" fontId="3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1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1" fontId="3" fillId="0" borderId="0" xfId="0" applyNumberFormat="1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1" fontId="3" fillId="0" borderId="0" xfId="0" applyNumberFormat="1" applyFont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2" fontId="8" fillId="2" borderId="0" xfId="0" applyNumberFormat="1" applyFont="1" applyFill="1" applyBorder="1" applyAlignment="1">
      <alignment vertical="center" wrapText="1"/>
    </xf>
    <xf numFmtId="2" fontId="8" fillId="2" borderId="0" xfId="0" applyNumberFormat="1" applyFont="1" applyFill="1" applyAlignment="1">
      <alignment horizontal="right" vertical="center" wrapText="1"/>
    </xf>
    <xf numFmtId="1" fontId="8" fillId="0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6" fillId="2" borderId="0" xfId="0" applyFont="1" applyFill="1" applyAlignment="1">
      <alignment horizontal="right"/>
    </xf>
    <xf numFmtId="164" fontId="8" fillId="2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1" fontId="1" fillId="0" borderId="0" xfId="0" applyNumberFormat="1" applyFont="1" applyFill="1" applyAlignment="1">
      <alignment horizontal="left" vertical="center"/>
    </xf>
    <xf numFmtId="0" fontId="2" fillId="3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1" fontId="3" fillId="0" borderId="0" xfId="0" applyNumberFormat="1" applyFont="1" applyFill="1" applyAlignment="1">
      <alignment horizontal="left" vertical="center"/>
    </xf>
    <xf numFmtId="1" fontId="3" fillId="0" borderId="0" xfId="0" applyNumberFormat="1" applyFont="1" applyFill="1" applyAlignment="1">
      <alignment vertical="center"/>
    </xf>
    <xf numFmtId="1" fontId="1" fillId="0" borderId="0" xfId="0" applyNumberFormat="1" applyFont="1" applyFill="1" applyAlignment="1">
      <alignment vertical="center"/>
    </xf>
    <xf numFmtId="0" fontId="3" fillId="3" borderId="0" xfId="0" applyFont="1" applyFill="1" applyAlignment="1">
      <alignment vertical="center"/>
    </xf>
    <xf numFmtId="1" fontId="6" fillId="0" borderId="0" xfId="0" applyNumberFormat="1" applyFont="1" applyFill="1" applyAlignment="1">
      <alignment vertical="center"/>
    </xf>
    <xf numFmtId="0" fontId="7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1" fontId="8" fillId="3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2" fontId="3" fillId="3" borderId="2" xfId="0" applyNumberFormat="1" applyFont="1" applyFill="1" applyBorder="1" applyAlignment="1">
      <alignment vertical="center"/>
    </xf>
    <xf numFmtId="1" fontId="3" fillId="3" borderId="0" xfId="0" applyNumberFormat="1" applyFont="1" applyFill="1" applyAlignment="1">
      <alignment vertical="center"/>
    </xf>
    <xf numFmtId="1" fontId="3" fillId="0" borderId="2" xfId="0" applyNumberFormat="1" applyFont="1" applyBorder="1" applyAlignment="1">
      <alignment vertical="center"/>
    </xf>
    <xf numFmtId="1" fontId="3" fillId="0" borderId="2" xfId="0" applyNumberFormat="1" applyFont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" fontId="3" fillId="3" borderId="2" xfId="0" applyNumberFormat="1" applyFont="1" applyFill="1" applyBorder="1" applyAlignment="1">
      <alignment horizontal="left" vertical="center" wrapText="1"/>
    </xf>
    <xf numFmtId="1" fontId="3" fillId="3" borderId="2" xfId="0" applyNumberFormat="1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3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/>
    </xf>
    <xf numFmtId="1" fontId="3" fillId="2" borderId="2" xfId="0" applyNumberFormat="1" applyFont="1" applyFill="1" applyBorder="1" applyAlignment="1">
      <alignment horizontal="left" vertical="center"/>
    </xf>
    <xf numFmtId="0" fontId="3" fillId="2" borderId="2" xfId="0" applyFont="1" applyFill="1" applyBorder="1"/>
    <xf numFmtId="1" fontId="3" fillId="2" borderId="1" xfId="0" applyNumberFormat="1" applyFont="1" applyFill="1" applyBorder="1" applyAlignment="1">
      <alignment vertical="center"/>
    </xf>
    <xf numFmtId="0" fontId="10" fillId="0" borderId="6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1" fontId="3" fillId="2" borderId="6" xfId="0" applyNumberFormat="1" applyFont="1" applyFill="1" applyBorder="1" applyAlignment="1">
      <alignment vertical="center"/>
    </xf>
    <xf numFmtId="2" fontId="3" fillId="0" borderId="0" xfId="0" applyNumberFormat="1" applyFont="1" applyFill="1" applyBorder="1" applyAlignment="1">
      <alignment horizontal="right" vertical="center"/>
    </xf>
    <xf numFmtId="0" fontId="3" fillId="3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1" fontId="3" fillId="0" borderId="2" xfId="0" applyNumberFormat="1" applyFont="1" applyFill="1" applyBorder="1" applyAlignment="1">
      <alignment vertical="center" wrapText="1"/>
    </xf>
    <xf numFmtId="2" fontId="3" fillId="2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1" fontId="3" fillId="0" borderId="2" xfId="0" applyNumberFormat="1" applyFont="1" applyBorder="1" applyAlignment="1">
      <alignment horizontal="left" vertical="center" wrapText="1"/>
    </xf>
    <xf numFmtId="1" fontId="3" fillId="2" borderId="0" xfId="0" applyNumberFormat="1" applyFont="1" applyFill="1"/>
    <xf numFmtId="164" fontId="3" fillId="2" borderId="0" xfId="0" applyNumberFormat="1" applyFont="1" applyFill="1"/>
    <xf numFmtId="0" fontId="8" fillId="2" borderId="0" xfId="0" applyFont="1" applyFill="1"/>
    <xf numFmtId="0" fontId="3" fillId="2" borderId="4" xfId="0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164" fontId="3" fillId="2" borderId="0" xfId="0" applyNumberFormat="1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right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164" fontId="3" fillId="2" borderId="0" xfId="0" applyNumberFormat="1" applyFont="1" applyFill="1" applyBorder="1" applyAlignment="1">
      <alignment vertical="center" wrapText="1"/>
    </xf>
    <xf numFmtId="2" fontId="8" fillId="2" borderId="0" xfId="0" applyNumberFormat="1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1" fontId="11" fillId="2" borderId="2" xfId="0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 wrapText="1"/>
    </xf>
    <xf numFmtId="0" fontId="8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2" borderId="7" xfId="0" applyFont="1" applyFill="1" applyBorder="1"/>
    <xf numFmtId="1" fontId="3" fillId="2" borderId="2" xfId="0" applyNumberFormat="1" applyFont="1" applyFill="1" applyBorder="1" applyAlignment="1">
      <alignment horizontal="center" vertical="center" wrapText="1"/>
    </xf>
    <xf numFmtId="1" fontId="3" fillId="2" borderId="7" xfId="0" quotePrefix="1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1" fontId="8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wrapText="1"/>
    </xf>
    <xf numFmtId="1" fontId="3" fillId="2" borderId="2" xfId="0" quotePrefix="1" applyNumberFormat="1" applyFont="1" applyFill="1" applyBorder="1" applyAlignment="1">
      <alignment horizontal="left" vertical="center" wrapText="1"/>
    </xf>
    <xf numFmtId="1" fontId="3" fillId="0" borderId="7" xfId="0" applyNumberFormat="1" applyFont="1" applyFill="1" applyBorder="1" applyAlignment="1">
      <alignment horizontal="left" vertical="center" wrapText="1"/>
    </xf>
    <xf numFmtId="1" fontId="3" fillId="2" borderId="2" xfId="0" quotePrefix="1" applyNumberFormat="1" applyFont="1" applyFill="1" applyBorder="1" applyAlignment="1">
      <alignment vertical="center" wrapText="1"/>
    </xf>
    <xf numFmtId="1" fontId="3" fillId="0" borderId="2" xfId="0" quotePrefix="1" applyNumberFormat="1" applyFont="1" applyFill="1" applyBorder="1" applyAlignment="1">
      <alignment horizontal="left" vertical="center" wrapText="1"/>
    </xf>
    <xf numFmtId="1" fontId="10" fillId="2" borderId="2" xfId="0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1" fontId="1" fillId="2" borderId="2" xfId="0" applyNumberFormat="1" applyFont="1" applyFill="1" applyBorder="1" applyAlignment="1">
      <alignment horizontal="center" vertical="center"/>
    </xf>
    <xf numFmtId="1" fontId="8" fillId="0" borderId="2" xfId="0" quotePrefix="1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1" fontId="9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/>
    </xf>
    <xf numFmtId="1" fontId="3" fillId="2" borderId="7" xfId="0" applyNumberFormat="1" applyFont="1" applyFill="1" applyBorder="1" applyAlignment="1">
      <alignment horizontal="left" vertical="center" wrapText="1"/>
    </xf>
    <xf numFmtId="0" fontId="3" fillId="0" borderId="7" xfId="0" applyFont="1" applyBorder="1"/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wrapText="1"/>
    </xf>
    <xf numFmtId="1" fontId="3" fillId="0" borderId="7" xfId="0" quotePrefix="1" applyNumberFormat="1" applyFont="1" applyFill="1" applyBorder="1" applyAlignment="1">
      <alignment horizontal="left" vertical="center" wrapText="1"/>
    </xf>
    <xf numFmtId="0" fontId="16" fillId="2" borderId="0" xfId="0" applyFont="1" applyFill="1" applyAlignment="1">
      <alignment vertical="center"/>
    </xf>
    <xf numFmtId="0" fontId="3" fillId="2" borderId="7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2" borderId="7" xfId="0" applyFont="1" applyFill="1" applyBorder="1" applyAlignment="1">
      <alignment horizontal="left" wrapText="1"/>
    </xf>
    <xf numFmtId="1" fontId="3" fillId="2" borderId="7" xfId="0" quotePrefix="1" applyNumberFormat="1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1" fontId="3" fillId="2" borderId="1" xfId="0" quotePrefix="1" applyNumberFormat="1" applyFont="1" applyFill="1" applyBorder="1" applyAlignment="1">
      <alignment vertical="center" wrapText="1"/>
    </xf>
    <xf numFmtId="1" fontId="3" fillId="2" borderId="7" xfId="0" applyNumberFormat="1" applyFont="1" applyFill="1" applyBorder="1" applyAlignment="1">
      <alignment vertical="center" wrapText="1"/>
    </xf>
    <xf numFmtId="0" fontId="11" fillId="0" borderId="7" xfId="0" applyFont="1" applyBorder="1"/>
    <xf numFmtId="0" fontId="11" fillId="0" borderId="7" xfId="0" applyFont="1" applyBorder="1" applyAlignment="1">
      <alignment wrapText="1"/>
    </xf>
    <xf numFmtId="0" fontId="11" fillId="2" borderId="1" xfId="0" applyFont="1" applyFill="1" applyBorder="1" applyAlignment="1">
      <alignment vertical="center" wrapText="1"/>
    </xf>
    <xf numFmtId="0" fontId="11" fillId="2" borderId="7" xfId="0" applyFont="1" applyFill="1" applyBorder="1"/>
    <xf numFmtId="0" fontId="11" fillId="0" borderId="7" xfId="0" applyFont="1" applyBorder="1" applyAlignment="1">
      <alignment vertical="center" wrapText="1"/>
    </xf>
    <xf numFmtId="0" fontId="3" fillId="2" borderId="7" xfId="0" applyFont="1" applyFill="1" applyBorder="1" applyAlignment="1">
      <alignment horizontal="left" vertical="center" wrapText="1"/>
    </xf>
    <xf numFmtId="1" fontId="2" fillId="2" borderId="0" xfId="0" applyNumberFormat="1" applyFont="1" applyFill="1" applyAlignment="1">
      <alignment vertical="center"/>
    </xf>
    <xf numFmtId="0" fontId="3" fillId="0" borderId="1" xfId="0" applyFont="1" applyBorder="1" applyAlignment="1">
      <alignment vertical="center" wrapText="1"/>
    </xf>
    <xf numFmtId="4" fontId="3" fillId="0" borderId="2" xfId="0" applyNumberFormat="1" applyFont="1" applyBorder="1" applyAlignment="1">
      <alignment horizontal="right" vertical="center" wrapText="1" indent="1"/>
    </xf>
    <xf numFmtId="0" fontId="9" fillId="0" borderId="0" xfId="0" applyFont="1" applyAlignment="1">
      <alignment wrapText="1"/>
    </xf>
    <xf numFmtId="0" fontId="9" fillId="0" borderId="2" xfId="0" applyFont="1" applyBorder="1" applyAlignment="1">
      <alignment vertical="center"/>
    </xf>
    <xf numFmtId="1" fontId="8" fillId="2" borderId="2" xfId="0" applyNumberFormat="1" applyFont="1" applyFill="1" applyBorder="1" applyAlignment="1">
      <alignment horizontal="center"/>
    </xf>
    <xf numFmtId="1" fontId="8" fillId="2" borderId="0" xfId="0" applyNumberFormat="1" applyFont="1" applyFill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17" fillId="0" borderId="2" xfId="0" quotePrefix="1" applyFont="1" applyBorder="1" applyAlignment="1">
      <alignment horizontal="left" vertical="center" wrapText="1"/>
    </xf>
    <xf numFmtId="1" fontId="3" fillId="2" borderId="0" xfId="0" applyNumberFormat="1" applyFont="1" applyFill="1" applyBorder="1" applyAlignment="1">
      <alignment vertical="center" wrapText="1"/>
    </xf>
    <xf numFmtId="1" fontId="3" fillId="0" borderId="2" xfId="0" applyNumberFormat="1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11" fillId="2" borderId="2" xfId="0" applyNumberFormat="1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left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5" xfId="0" applyFont="1" applyFill="1" applyBorder="1" applyAlignment="1">
      <alignment horizontal="right" vertical="top"/>
    </xf>
    <xf numFmtId="0" fontId="8" fillId="0" borderId="0" xfId="0" applyFont="1" applyFill="1" applyAlignment="1">
      <alignment horizontal="center"/>
    </xf>
    <xf numFmtId="1" fontId="8" fillId="0" borderId="0" xfId="0" applyNumberFormat="1" applyFont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1" fontId="8" fillId="0" borderId="0" xfId="0" applyNumberFormat="1" applyFont="1" applyAlignment="1">
      <alignment horizontal="center" vertical="center" wrapText="1"/>
    </xf>
    <xf numFmtId="1" fontId="3" fillId="0" borderId="0" xfId="0" applyNumberFormat="1" applyFont="1" applyAlignment="1">
      <alignment horizontal="left" vertical="center" wrapText="1"/>
    </xf>
    <xf numFmtId="1" fontId="3" fillId="0" borderId="0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8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90"/>
  <sheetViews>
    <sheetView tabSelected="1" topLeftCell="A253" workbookViewId="0">
      <selection activeCell="A281" sqref="A281"/>
    </sheetView>
  </sheetViews>
  <sheetFormatPr defaultRowHeight="12.75" x14ac:dyDescent="0.25"/>
  <cols>
    <col min="1" max="1" width="20.42578125" style="65" customWidth="1"/>
    <col min="2" max="2" width="74.5703125" style="63" customWidth="1"/>
    <col min="3" max="3" width="9.140625" style="3"/>
    <col min="4" max="4" width="12.42578125" style="3" customWidth="1"/>
    <col min="5" max="5" width="12.85546875" style="3" customWidth="1"/>
    <col min="6" max="240" width="9.140625" style="3"/>
    <col min="241" max="241" width="20" style="3" customWidth="1"/>
    <col min="242" max="242" width="70.85546875" style="3" customWidth="1"/>
    <col min="243" max="243" width="9.140625" style="3"/>
    <col min="244" max="244" width="8.85546875" style="3" customWidth="1"/>
    <col min="245" max="245" width="11.5703125" style="3" customWidth="1"/>
    <col min="246" max="249" width="0" style="3" hidden="1" customWidth="1"/>
    <col min="250" max="250" width="9.140625" style="3" customWidth="1"/>
    <col min="251" max="251" width="10.7109375" style="3" customWidth="1"/>
    <col min="252" max="252" width="11.140625" style="3" customWidth="1"/>
    <col min="253" max="253" width="11.42578125" style="3" customWidth="1"/>
    <col min="254" max="254" width="12" style="3" customWidth="1"/>
    <col min="255" max="255" width="9.7109375" style="3" customWidth="1"/>
    <col min="256" max="256" width="15.28515625" style="3" customWidth="1"/>
    <col min="257" max="496" width="9.140625" style="3"/>
    <col min="497" max="497" width="20" style="3" customWidth="1"/>
    <col min="498" max="498" width="70.85546875" style="3" customWidth="1"/>
    <col min="499" max="499" width="9.140625" style="3"/>
    <col min="500" max="500" width="8.85546875" style="3" customWidth="1"/>
    <col min="501" max="501" width="11.5703125" style="3" customWidth="1"/>
    <col min="502" max="505" width="0" style="3" hidden="1" customWidth="1"/>
    <col min="506" max="506" width="9.140625" style="3" customWidth="1"/>
    <col min="507" max="507" width="10.7109375" style="3" customWidth="1"/>
    <col min="508" max="508" width="11.140625" style="3" customWidth="1"/>
    <col min="509" max="509" width="11.42578125" style="3" customWidth="1"/>
    <col min="510" max="510" width="12" style="3" customWidth="1"/>
    <col min="511" max="511" width="9.7109375" style="3" customWidth="1"/>
    <col min="512" max="512" width="15.28515625" style="3" customWidth="1"/>
    <col min="513" max="752" width="9.140625" style="3"/>
    <col min="753" max="753" width="20" style="3" customWidth="1"/>
    <col min="754" max="754" width="70.85546875" style="3" customWidth="1"/>
    <col min="755" max="755" width="9.140625" style="3"/>
    <col min="756" max="756" width="8.85546875" style="3" customWidth="1"/>
    <col min="757" max="757" width="11.5703125" style="3" customWidth="1"/>
    <col min="758" max="761" width="0" style="3" hidden="1" customWidth="1"/>
    <col min="762" max="762" width="9.140625" style="3" customWidth="1"/>
    <col min="763" max="763" width="10.7109375" style="3" customWidth="1"/>
    <col min="764" max="764" width="11.140625" style="3" customWidth="1"/>
    <col min="765" max="765" width="11.42578125" style="3" customWidth="1"/>
    <col min="766" max="766" width="12" style="3" customWidth="1"/>
    <col min="767" max="767" width="9.7109375" style="3" customWidth="1"/>
    <col min="768" max="768" width="15.28515625" style="3" customWidth="1"/>
    <col min="769" max="1008" width="9.140625" style="3"/>
    <col min="1009" max="1009" width="20" style="3" customWidth="1"/>
    <col min="1010" max="1010" width="70.85546875" style="3" customWidth="1"/>
    <col min="1011" max="1011" width="9.140625" style="3"/>
    <col min="1012" max="1012" width="8.85546875" style="3" customWidth="1"/>
    <col min="1013" max="1013" width="11.5703125" style="3" customWidth="1"/>
    <col min="1014" max="1017" width="0" style="3" hidden="1" customWidth="1"/>
    <col min="1018" max="1018" width="9.140625" style="3" customWidth="1"/>
    <col min="1019" max="1019" width="10.7109375" style="3" customWidth="1"/>
    <col min="1020" max="1020" width="11.140625" style="3" customWidth="1"/>
    <col min="1021" max="1021" width="11.42578125" style="3" customWidth="1"/>
    <col min="1022" max="1022" width="12" style="3" customWidth="1"/>
    <col min="1023" max="1023" width="9.7109375" style="3" customWidth="1"/>
    <col min="1024" max="1024" width="15.28515625" style="3" customWidth="1"/>
    <col min="1025" max="1264" width="9.140625" style="3"/>
    <col min="1265" max="1265" width="20" style="3" customWidth="1"/>
    <col min="1266" max="1266" width="70.85546875" style="3" customWidth="1"/>
    <col min="1267" max="1267" width="9.140625" style="3"/>
    <col min="1268" max="1268" width="8.85546875" style="3" customWidth="1"/>
    <col min="1269" max="1269" width="11.5703125" style="3" customWidth="1"/>
    <col min="1270" max="1273" width="0" style="3" hidden="1" customWidth="1"/>
    <col min="1274" max="1274" width="9.140625" style="3" customWidth="1"/>
    <col min="1275" max="1275" width="10.7109375" style="3" customWidth="1"/>
    <col min="1276" max="1276" width="11.140625" style="3" customWidth="1"/>
    <col min="1277" max="1277" width="11.42578125" style="3" customWidth="1"/>
    <col min="1278" max="1278" width="12" style="3" customWidth="1"/>
    <col min="1279" max="1279" width="9.7109375" style="3" customWidth="1"/>
    <col min="1280" max="1280" width="15.28515625" style="3" customWidth="1"/>
    <col min="1281" max="1520" width="9.140625" style="3"/>
    <col min="1521" max="1521" width="20" style="3" customWidth="1"/>
    <col min="1522" max="1522" width="70.85546875" style="3" customWidth="1"/>
    <col min="1523" max="1523" width="9.140625" style="3"/>
    <col min="1524" max="1524" width="8.85546875" style="3" customWidth="1"/>
    <col min="1525" max="1525" width="11.5703125" style="3" customWidth="1"/>
    <col min="1526" max="1529" width="0" style="3" hidden="1" customWidth="1"/>
    <col min="1530" max="1530" width="9.140625" style="3" customWidth="1"/>
    <col min="1531" max="1531" width="10.7109375" style="3" customWidth="1"/>
    <col min="1532" max="1532" width="11.140625" style="3" customWidth="1"/>
    <col min="1533" max="1533" width="11.42578125" style="3" customWidth="1"/>
    <col min="1534" max="1534" width="12" style="3" customWidth="1"/>
    <col min="1535" max="1535" width="9.7109375" style="3" customWidth="1"/>
    <col min="1536" max="1536" width="15.28515625" style="3" customWidth="1"/>
    <col min="1537" max="1776" width="9.140625" style="3"/>
    <col min="1777" max="1777" width="20" style="3" customWidth="1"/>
    <col min="1778" max="1778" width="70.85546875" style="3" customWidth="1"/>
    <col min="1779" max="1779" width="9.140625" style="3"/>
    <col min="1780" max="1780" width="8.85546875" style="3" customWidth="1"/>
    <col min="1781" max="1781" width="11.5703125" style="3" customWidth="1"/>
    <col min="1782" max="1785" width="0" style="3" hidden="1" customWidth="1"/>
    <col min="1786" max="1786" width="9.140625" style="3" customWidth="1"/>
    <col min="1787" max="1787" width="10.7109375" style="3" customWidth="1"/>
    <col min="1788" max="1788" width="11.140625" style="3" customWidth="1"/>
    <col min="1789" max="1789" width="11.42578125" style="3" customWidth="1"/>
    <col min="1790" max="1790" width="12" style="3" customWidth="1"/>
    <col min="1791" max="1791" width="9.7109375" style="3" customWidth="1"/>
    <col min="1792" max="1792" width="15.28515625" style="3" customWidth="1"/>
    <col min="1793" max="2032" width="9.140625" style="3"/>
    <col min="2033" max="2033" width="20" style="3" customWidth="1"/>
    <col min="2034" max="2034" width="70.85546875" style="3" customWidth="1"/>
    <col min="2035" max="2035" width="9.140625" style="3"/>
    <col min="2036" max="2036" width="8.85546875" style="3" customWidth="1"/>
    <col min="2037" max="2037" width="11.5703125" style="3" customWidth="1"/>
    <col min="2038" max="2041" width="0" style="3" hidden="1" customWidth="1"/>
    <col min="2042" max="2042" width="9.140625" style="3" customWidth="1"/>
    <col min="2043" max="2043" width="10.7109375" style="3" customWidth="1"/>
    <col min="2044" max="2044" width="11.140625" style="3" customWidth="1"/>
    <col min="2045" max="2045" width="11.42578125" style="3" customWidth="1"/>
    <col min="2046" max="2046" width="12" style="3" customWidth="1"/>
    <col min="2047" max="2047" width="9.7109375" style="3" customWidth="1"/>
    <col min="2048" max="2048" width="15.28515625" style="3" customWidth="1"/>
    <col min="2049" max="2288" width="9.140625" style="3"/>
    <col min="2289" max="2289" width="20" style="3" customWidth="1"/>
    <col min="2290" max="2290" width="70.85546875" style="3" customWidth="1"/>
    <col min="2291" max="2291" width="9.140625" style="3"/>
    <col min="2292" max="2292" width="8.85546875" style="3" customWidth="1"/>
    <col min="2293" max="2293" width="11.5703125" style="3" customWidth="1"/>
    <col min="2294" max="2297" width="0" style="3" hidden="1" customWidth="1"/>
    <col min="2298" max="2298" width="9.140625" style="3" customWidth="1"/>
    <col min="2299" max="2299" width="10.7109375" style="3" customWidth="1"/>
    <col min="2300" max="2300" width="11.140625" style="3" customWidth="1"/>
    <col min="2301" max="2301" width="11.42578125" style="3" customWidth="1"/>
    <col min="2302" max="2302" width="12" style="3" customWidth="1"/>
    <col min="2303" max="2303" width="9.7109375" style="3" customWidth="1"/>
    <col min="2304" max="2304" width="15.28515625" style="3" customWidth="1"/>
    <col min="2305" max="2544" width="9.140625" style="3"/>
    <col min="2545" max="2545" width="20" style="3" customWidth="1"/>
    <col min="2546" max="2546" width="70.85546875" style="3" customWidth="1"/>
    <col min="2547" max="2547" width="9.140625" style="3"/>
    <col min="2548" max="2548" width="8.85546875" style="3" customWidth="1"/>
    <col min="2549" max="2549" width="11.5703125" style="3" customWidth="1"/>
    <col min="2550" max="2553" width="0" style="3" hidden="1" customWidth="1"/>
    <col min="2554" max="2554" width="9.140625" style="3" customWidth="1"/>
    <col min="2555" max="2555" width="10.7109375" style="3" customWidth="1"/>
    <col min="2556" max="2556" width="11.140625" style="3" customWidth="1"/>
    <col min="2557" max="2557" width="11.42578125" style="3" customWidth="1"/>
    <col min="2558" max="2558" width="12" style="3" customWidth="1"/>
    <col min="2559" max="2559" width="9.7109375" style="3" customWidth="1"/>
    <col min="2560" max="2560" width="15.28515625" style="3" customWidth="1"/>
    <col min="2561" max="2800" width="9.140625" style="3"/>
    <col min="2801" max="2801" width="20" style="3" customWidth="1"/>
    <col min="2802" max="2802" width="70.85546875" style="3" customWidth="1"/>
    <col min="2803" max="2803" width="9.140625" style="3"/>
    <col min="2804" max="2804" width="8.85546875" style="3" customWidth="1"/>
    <col min="2805" max="2805" width="11.5703125" style="3" customWidth="1"/>
    <col min="2806" max="2809" width="0" style="3" hidden="1" customWidth="1"/>
    <col min="2810" max="2810" width="9.140625" style="3" customWidth="1"/>
    <col min="2811" max="2811" width="10.7109375" style="3" customWidth="1"/>
    <col min="2812" max="2812" width="11.140625" style="3" customWidth="1"/>
    <col min="2813" max="2813" width="11.42578125" style="3" customWidth="1"/>
    <col min="2814" max="2814" width="12" style="3" customWidth="1"/>
    <col min="2815" max="2815" width="9.7109375" style="3" customWidth="1"/>
    <col min="2816" max="2816" width="15.28515625" style="3" customWidth="1"/>
    <col min="2817" max="3056" width="9.140625" style="3"/>
    <col min="3057" max="3057" width="20" style="3" customWidth="1"/>
    <col min="3058" max="3058" width="70.85546875" style="3" customWidth="1"/>
    <col min="3059" max="3059" width="9.140625" style="3"/>
    <col min="3060" max="3060" width="8.85546875" style="3" customWidth="1"/>
    <col min="3061" max="3061" width="11.5703125" style="3" customWidth="1"/>
    <col min="3062" max="3065" width="0" style="3" hidden="1" customWidth="1"/>
    <col min="3066" max="3066" width="9.140625" style="3" customWidth="1"/>
    <col min="3067" max="3067" width="10.7109375" style="3" customWidth="1"/>
    <col min="3068" max="3068" width="11.140625" style="3" customWidth="1"/>
    <col min="3069" max="3069" width="11.42578125" style="3" customWidth="1"/>
    <col min="3070" max="3070" width="12" style="3" customWidth="1"/>
    <col min="3071" max="3071" width="9.7109375" style="3" customWidth="1"/>
    <col min="3072" max="3072" width="15.28515625" style="3" customWidth="1"/>
    <col min="3073" max="3312" width="9.140625" style="3"/>
    <col min="3313" max="3313" width="20" style="3" customWidth="1"/>
    <col min="3314" max="3314" width="70.85546875" style="3" customWidth="1"/>
    <col min="3315" max="3315" width="9.140625" style="3"/>
    <col min="3316" max="3316" width="8.85546875" style="3" customWidth="1"/>
    <col min="3317" max="3317" width="11.5703125" style="3" customWidth="1"/>
    <col min="3318" max="3321" width="0" style="3" hidden="1" customWidth="1"/>
    <col min="3322" max="3322" width="9.140625" style="3" customWidth="1"/>
    <col min="3323" max="3323" width="10.7109375" style="3" customWidth="1"/>
    <col min="3324" max="3324" width="11.140625" style="3" customWidth="1"/>
    <col min="3325" max="3325" width="11.42578125" style="3" customWidth="1"/>
    <col min="3326" max="3326" width="12" style="3" customWidth="1"/>
    <col min="3327" max="3327" width="9.7109375" style="3" customWidth="1"/>
    <col min="3328" max="3328" width="15.28515625" style="3" customWidth="1"/>
    <col min="3329" max="3568" width="9.140625" style="3"/>
    <col min="3569" max="3569" width="20" style="3" customWidth="1"/>
    <col min="3570" max="3570" width="70.85546875" style="3" customWidth="1"/>
    <col min="3571" max="3571" width="9.140625" style="3"/>
    <col min="3572" max="3572" width="8.85546875" style="3" customWidth="1"/>
    <col min="3573" max="3573" width="11.5703125" style="3" customWidth="1"/>
    <col min="3574" max="3577" width="0" style="3" hidden="1" customWidth="1"/>
    <col min="3578" max="3578" width="9.140625" style="3" customWidth="1"/>
    <col min="3579" max="3579" width="10.7109375" style="3" customWidth="1"/>
    <col min="3580" max="3580" width="11.140625" style="3" customWidth="1"/>
    <col min="3581" max="3581" width="11.42578125" style="3" customWidth="1"/>
    <col min="3582" max="3582" width="12" style="3" customWidth="1"/>
    <col min="3583" max="3583" width="9.7109375" style="3" customWidth="1"/>
    <col min="3584" max="3584" width="15.28515625" style="3" customWidth="1"/>
    <col min="3585" max="3824" width="9.140625" style="3"/>
    <col min="3825" max="3825" width="20" style="3" customWidth="1"/>
    <col min="3826" max="3826" width="70.85546875" style="3" customWidth="1"/>
    <col min="3827" max="3827" width="9.140625" style="3"/>
    <col min="3828" max="3828" width="8.85546875" style="3" customWidth="1"/>
    <col min="3829" max="3829" width="11.5703125" style="3" customWidth="1"/>
    <col min="3830" max="3833" width="0" style="3" hidden="1" customWidth="1"/>
    <col min="3834" max="3834" width="9.140625" style="3" customWidth="1"/>
    <col min="3835" max="3835" width="10.7109375" style="3" customWidth="1"/>
    <col min="3836" max="3836" width="11.140625" style="3" customWidth="1"/>
    <col min="3837" max="3837" width="11.42578125" style="3" customWidth="1"/>
    <col min="3838" max="3838" width="12" style="3" customWidth="1"/>
    <col min="3839" max="3839" width="9.7109375" style="3" customWidth="1"/>
    <col min="3840" max="3840" width="15.28515625" style="3" customWidth="1"/>
    <col min="3841" max="4080" width="9.140625" style="3"/>
    <col min="4081" max="4081" width="20" style="3" customWidth="1"/>
    <col min="4082" max="4082" width="70.85546875" style="3" customWidth="1"/>
    <col min="4083" max="4083" width="9.140625" style="3"/>
    <col min="4084" max="4084" width="8.85546875" style="3" customWidth="1"/>
    <col min="4085" max="4085" width="11.5703125" style="3" customWidth="1"/>
    <col min="4086" max="4089" width="0" style="3" hidden="1" customWidth="1"/>
    <col min="4090" max="4090" width="9.140625" style="3" customWidth="1"/>
    <col min="4091" max="4091" width="10.7109375" style="3" customWidth="1"/>
    <col min="4092" max="4092" width="11.140625" style="3" customWidth="1"/>
    <col min="4093" max="4093" width="11.42578125" style="3" customWidth="1"/>
    <col min="4094" max="4094" width="12" style="3" customWidth="1"/>
    <col min="4095" max="4095" width="9.7109375" style="3" customWidth="1"/>
    <col min="4096" max="4096" width="15.28515625" style="3" customWidth="1"/>
    <col min="4097" max="4336" width="9.140625" style="3"/>
    <col min="4337" max="4337" width="20" style="3" customWidth="1"/>
    <col min="4338" max="4338" width="70.85546875" style="3" customWidth="1"/>
    <col min="4339" max="4339" width="9.140625" style="3"/>
    <col min="4340" max="4340" width="8.85546875" style="3" customWidth="1"/>
    <col min="4341" max="4341" width="11.5703125" style="3" customWidth="1"/>
    <col min="4342" max="4345" width="0" style="3" hidden="1" customWidth="1"/>
    <col min="4346" max="4346" width="9.140625" style="3" customWidth="1"/>
    <col min="4347" max="4347" width="10.7109375" style="3" customWidth="1"/>
    <col min="4348" max="4348" width="11.140625" style="3" customWidth="1"/>
    <col min="4349" max="4349" width="11.42578125" style="3" customWidth="1"/>
    <col min="4350" max="4350" width="12" style="3" customWidth="1"/>
    <col min="4351" max="4351" width="9.7109375" style="3" customWidth="1"/>
    <col min="4352" max="4352" width="15.28515625" style="3" customWidth="1"/>
    <col min="4353" max="4592" width="9.140625" style="3"/>
    <col min="4593" max="4593" width="20" style="3" customWidth="1"/>
    <col min="4594" max="4594" width="70.85546875" style="3" customWidth="1"/>
    <col min="4595" max="4595" width="9.140625" style="3"/>
    <col min="4596" max="4596" width="8.85546875" style="3" customWidth="1"/>
    <col min="4597" max="4597" width="11.5703125" style="3" customWidth="1"/>
    <col min="4598" max="4601" width="0" style="3" hidden="1" customWidth="1"/>
    <col min="4602" max="4602" width="9.140625" style="3" customWidth="1"/>
    <col min="4603" max="4603" width="10.7109375" style="3" customWidth="1"/>
    <col min="4604" max="4604" width="11.140625" style="3" customWidth="1"/>
    <col min="4605" max="4605" width="11.42578125" style="3" customWidth="1"/>
    <col min="4606" max="4606" width="12" style="3" customWidth="1"/>
    <col min="4607" max="4607" width="9.7109375" style="3" customWidth="1"/>
    <col min="4608" max="4608" width="15.28515625" style="3" customWidth="1"/>
    <col min="4609" max="4848" width="9.140625" style="3"/>
    <col min="4849" max="4849" width="20" style="3" customWidth="1"/>
    <col min="4850" max="4850" width="70.85546875" style="3" customWidth="1"/>
    <col min="4851" max="4851" width="9.140625" style="3"/>
    <col min="4852" max="4852" width="8.85546875" style="3" customWidth="1"/>
    <col min="4853" max="4853" width="11.5703125" style="3" customWidth="1"/>
    <col min="4854" max="4857" width="0" style="3" hidden="1" customWidth="1"/>
    <col min="4858" max="4858" width="9.140625" style="3" customWidth="1"/>
    <col min="4859" max="4859" width="10.7109375" style="3" customWidth="1"/>
    <col min="4860" max="4860" width="11.140625" style="3" customWidth="1"/>
    <col min="4861" max="4861" width="11.42578125" style="3" customWidth="1"/>
    <col min="4862" max="4862" width="12" style="3" customWidth="1"/>
    <col min="4863" max="4863" width="9.7109375" style="3" customWidth="1"/>
    <col min="4864" max="4864" width="15.28515625" style="3" customWidth="1"/>
    <col min="4865" max="5104" width="9.140625" style="3"/>
    <col min="5105" max="5105" width="20" style="3" customWidth="1"/>
    <col min="5106" max="5106" width="70.85546875" style="3" customWidth="1"/>
    <col min="5107" max="5107" width="9.140625" style="3"/>
    <col min="5108" max="5108" width="8.85546875" style="3" customWidth="1"/>
    <col min="5109" max="5109" width="11.5703125" style="3" customWidth="1"/>
    <col min="5110" max="5113" width="0" style="3" hidden="1" customWidth="1"/>
    <col min="5114" max="5114" width="9.140625" style="3" customWidth="1"/>
    <col min="5115" max="5115" width="10.7109375" style="3" customWidth="1"/>
    <col min="5116" max="5116" width="11.140625" style="3" customWidth="1"/>
    <col min="5117" max="5117" width="11.42578125" style="3" customWidth="1"/>
    <col min="5118" max="5118" width="12" style="3" customWidth="1"/>
    <col min="5119" max="5119" width="9.7109375" style="3" customWidth="1"/>
    <col min="5120" max="5120" width="15.28515625" style="3" customWidth="1"/>
    <col min="5121" max="5360" width="9.140625" style="3"/>
    <col min="5361" max="5361" width="20" style="3" customWidth="1"/>
    <col min="5362" max="5362" width="70.85546875" style="3" customWidth="1"/>
    <col min="5363" max="5363" width="9.140625" style="3"/>
    <col min="5364" max="5364" width="8.85546875" style="3" customWidth="1"/>
    <col min="5365" max="5365" width="11.5703125" style="3" customWidth="1"/>
    <col min="5366" max="5369" width="0" style="3" hidden="1" customWidth="1"/>
    <col min="5370" max="5370" width="9.140625" style="3" customWidth="1"/>
    <col min="5371" max="5371" width="10.7109375" style="3" customWidth="1"/>
    <col min="5372" max="5372" width="11.140625" style="3" customWidth="1"/>
    <col min="5373" max="5373" width="11.42578125" style="3" customWidth="1"/>
    <col min="5374" max="5374" width="12" style="3" customWidth="1"/>
    <col min="5375" max="5375" width="9.7109375" style="3" customWidth="1"/>
    <col min="5376" max="5376" width="15.28515625" style="3" customWidth="1"/>
    <col min="5377" max="5616" width="9.140625" style="3"/>
    <col min="5617" max="5617" width="20" style="3" customWidth="1"/>
    <col min="5618" max="5618" width="70.85546875" style="3" customWidth="1"/>
    <col min="5619" max="5619" width="9.140625" style="3"/>
    <col min="5620" max="5620" width="8.85546875" style="3" customWidth="1"/>
    <col min="5621" max="5621" width="11.5703125" style="3" customWidth="1"/>
    <col min="5622" max="5625" width="0" style="3" hidden="1" customWidth="1"/>
    <col min="5626" max="5626" width="9.140625" style="3" customWidth="1"/>
    <col min="5627" max="5627" width="10.7109375" style="3" customWidth="1"/>
    <col min="5628" max="5628" width="11.140625" style="3" customWidth="1"/>
    <col min="5629" max="5629" width="11.42578125" style="3" customWidth="1"/>
    <col min="5630" max="5630" width="12" style="3" customWidth="1"/>
    <col min="5631" max="5631" width="9.7109375" style="3" customWidth="1"/>
    <col min="5632" max="5632" width="15.28515625" style="3" customWidth="1"/>
    <col min="5633" max="5872" width="9.140625" style="3"/>
    <col min="5873" max="5873" width="20" style="3" customWidth="1"/>
    <col min="5874" max="5874" width="70.85546875" style="3" customWidth="1"/>
    <col min="5875" max="5875" width="9.140625" style="3"/>
    <col min="5876" max="5876" width="8.85546875" style="3" customWidth="1"/>
    <col min="5877" max="5877" width="11.5703125" style="3" customWidth="1"/>
    <col min="5878" max="5881" width="0" style="3" hidden="1" customWidth="1"/>
    <col min="5882" max="5882" width="9.140625" style="3" customWidth="1"/>
    <col min="5883" max="5883" width="10.7109375" style="3" customWidth="1"/>
    <col min="5884" max="5884" width="11.140625" style="3" customWidth="1"/>
    <col min="5885" max="5885" width="11.42578125" style="3" customWidth="1"/>
    <col min="5886" max="5886" width="12" style="3" customWidth="1"/>
    <col min="5887" max="5887" width="9.7109375" style="3" customWidth="1"/>
    <col min="5888" max="5888" width="15.28515625" style="3" customWidth="1"/>
    <col min="5889" max="6128" width="9.140625" style="3"/>
    <col min="6129" max="6129" width="20" style="3" customWidth="1"/>
    <col min="6130" max="6130" width="70.85546875" style="3" customWidth="1"/>
    <col min="6131" max="6131" width="9.140625" style="3"/>
    <col min="6132" max="6132" width="8.85546875" style="3" customWidth="1"/>
    <col min="6133" max="6133" width="11.5703125" style="3" customWidth="1"/>
    <col min="6134" max="6137" width="0" style="3" hidden="1" customWidth="1"/>
    <col min="6138" max="6138" width="9.140625" style="3" customWidth="1"/>
    <col min="6139" max="6139" width="10.7109375" style="3" customWidth="1"/>
    <col min="6140" max="6140" width="11.140625" style="3" customWidth="1"/>
    <col min="6141" max="6141" width="11.42578125" style="3" customWidth="1"/>
    <col min="6142" max="6142" width="12" style="3" customWidth="1"/>
    <col min="6143" max="6143" width="9.7109375" style="3" customWidth="1"/>
    <col min="6144" max="6144" width="15.28515625" style="3" customWidth="1"/>
    <col min="6145" max="6384" width="9.140625" style="3"/>
    <col min="6385" max="6385" width="20" style="3" customWidth="1"/>
    <col min="6386" max="6386" width="70.85546875" style="3" customWidth="1"/>
    <col min="6387" max="6387" width="9.140625" style="3"/>
    <col min="6388" max="6388" width="8.85546875" style="3" customWidth="1"/>
    <col min="6389" max="6389" width="11.5703125" style="3" customWidth="1"/>
    <col min="6390" max="6393" width="0" style="3" hidden="1" customWidth="1"/>
    <col min="6394" max="6394" width="9.140625" style="3" customWidth="1"/>
    <col min="6395" max="6395" width="10.7109375" style="3" customWidth="1"/>
    <col min="6396" max="6396" width="11.140625" style="3" customWidth="1"/>
    <col min="6397" max="6397" width="11.42578125" style="3" customWidth="1"/>
    <col min="6398" max="6398" width="12" style="3" customWidth="1"/>
    <col min="6399" max="6399" width="9.7109375" style="3" customWidth="1"/>
    <col min="6400" max="6400" width="15.28515625" style="3" customWidth="1"/>
    <col min="6401" max="6640" width="9.140625" style="3"/>
    <col min="6641" max="6641" width="20" style="3" customWidth="1"/>
    <col min="6642" max="6642" width="70.85546875" style="3" customWidth="1"/>
    <col min="6643" max="6643" width="9.140625" style="3"/>
    <col min="6644" max="6644" width="8.85546875" style="3" customWidth="1"/>
    <col min="6645" max="6645" width="11.5703125" style="3" customWidth="1"/>
    <col min="6646" max="6649" width="0" style="3" hidden="1" customWidth="1"/>
    <col min="6650" max="6650" width="9.140625" style="3" customWidth="1"/>
    <col min="6651" max="6651" width="10.7109375" style="3" customWidth="1"/>
    <col min="6652" max="6652" width="11.140625" style="3" customWidth="1"/>
    <col min="6653" max="6653" width="11.42578125" style="3" customWidth="1"/>
    <col min="6654" max="6654" width="12" style="3" customWidth="1"/>
    <col min="6655" max="6655" width="9.7109375" style="3" customWidth="1"/>
    <col min="6656" max="6656" width="15.28515625" style="3" customWidth="1"/>
    <col min="6657" max="6896" width="9.140625" style="3"/>
    <col min="6897" max="6897" width="20" style="3" customWidth="1"/>
    <col min="6898" max="6898" width="70.85546875" style="3" customWidth="1"/>
    <col min="6899" max="6899" width="9.140625" style="3"/>
    <col min="6900" max="6900" width="8.85546875" style="3" customWidth="1"/>
    <col min="6901" max="6901" width="11.5703125" style="3" customWidth="1"/>
    <col min="6902" max="6905" width="0" style="3" hidden="1" customWidth="1"/>
    <col min="6906" max="6906" width="9.140625" style="3" customWidth="1"/>
    <col min="6907" max="6907" width="10.7109375" style="3" customWidth="1"/>
    <col min="6908" max="6908" width="11.140625" style="3" customWidth="1"/>
    <col min="6909" max="6909" width="11.42578125" style="3" customWidth="1"/>
    <col min="6910" max="6910" width="12" style="3" customWidth="1"/>
    <col min="6911" max="6911" width="9.7109375" style="3" customWidth="1"/>
    <col min="6912" max="6912" width="15.28515625" style="3" customWidth="1"/>
    <col min="6913" max="7152" width="9.140625" style="3"/>
    <col min="7153" max="7153" width="20" style="3" customWidth="1"/>
    <col min="7154" max="7154" width="70.85546875" style="3" customWidth="1"/>
    <col min="7155" max="7155" width="9.140625" style="3"/>
    <col min="7156" max="7156" width="8.85546875" style="3" customWidth="1"/>
    <col min="7157" max="7157" width="11.5703125" style="3" customWidth="1"/>
    <col min="7158" max="7161" width="0" style="3" hidden="1" customWidth="1"/>
    <col min="7162" max="7162" width="9.140625" style="3" customWidth="1"/>
    <col min="7163" max="7163" width="10.7109375" style="3" customWidth="1"/>
    <col min="7164" max="7164" width="11.140625" style="3" customWidth="1"/>
    <col min="7165" max="7165" width="11.42578125" style="3" customWidth="1"/>
    <col min="7166" max="7166" width="12" style="3" customWidth="1"/>
    <col min="7167" max="7167" width="9.7109375" style="3" customWidth="1"/>
    <col min="7168" max="7168" width="15.28515625" style="3" customWidth="1"/>
    <col min="7169" max="7408" width="9.140625" style="3"/>
    <col min="7409" max="7409" width="20" style="3" customWidth="1"/>
    <col min="7410" max="7410" width="70.85546875" style="3" customWidth="1"/>
    <col min="7411" max="7411" width="9.140625" style="3"/>
    <col min="7412" max="7412" width="8.85546875" style="3" customWidth="1"/>
    <col min="7413" max="7413" width="11.5703125" style="3" customWidth="1"/>
    <col min="7414" max="7417" width="0" style="3" hidden="1" customWidth="1"/>
    <col min="7418" max="7418" width="9.140625" style="3" customWidth="1"/>
    <col min="7419" max="7419" width="10.7109375" style="3" customWidth="1"/>
    <col min="7420" max="7420" width="11.140625" style="3" customWidth="1"/>
    <col min="7421" max="7421" width="11.42578125" style="3" customWidth="1"/>
    <col min="7422" max="7422" width="12" style="3" customWidth="1"/>
    <col min="7423" max="7423" width="9.7109375" style="3" customWidth="1"/>
    <col min="7424" max="7424" width="15.28515625" style="3" customWidth="1"/>
    <col min="7425" max="7664" width="9.140625" style="3"/>
    <col min="7665" max="7665" width="20" style="3" customWidth="1"/>
    <col min="7666" max="7666" width="70.85546875" style="3" customWidth="1"/>
    <col min="7667" max="7667" width="9.140625" style="3"/>
    <col min="7668" max="7668" width="8.85546875" style="3" customWidth="1"/>
    <col min="7669" max="7669" width="11.5703125" style="3" customWidth="1"/>
    <col min="7670" max="7673" width="0" style="3" hidden="1" customWidth="1"/>
    <col min="7674" max="7674" width="9.140625" style="3" customWidth="1"/>
    <col min="7675" max="7675" width="10.7109375" style="3" customWidth="1"/>
    <col min="7676" max="7676" width="11.140625" style="3" customWidth="1"/>
    <col min="7677" max="7677" width="11.42578125" style="3" customWidth="1"/>
    <col min="7678" max="7678" width="12" style="3" customWidth="1"/>
    <col min="7679" max="7679" width="9.7109375" style="3" customWidth="1"/>
    <col min="7680" max="7680" width="15.28515625" style="3" customWidth="1"/>
    <col min="7681" max="7920" width="9.140625" style="3"/>
    <col min="7921" max="7921" width="20" style="3" customWidth="1"/>
    <col min="7922" max="7922" width="70.85546875" style="3" customWidth="1"/>
    <col min="7923" max="7923" width="9.140625" style="3"/>
    <col min="7924" max="7924" width="8.85546875" style="3" customWidth="1"/>
    <col min="7925" max="7925" width="11.5703125" style="3" customWidth="1"/>
    <col min="7926" max="7929" width="0" style="3" hidden="1" customWidth="1"/>
    <col min="7930" max="7930" width="9.140625" style="3" customWidth="1"/>
    <col min="7931" max="7931" width="10.7109375" style="3" customWidth="1"/>
    <col min="7932" max="7932" width="11.140625" style="3" customWidth="1"/>
    <col min="7933" max="7933" width="11.42578125" style="3" customWidth="1"/>
    <col min="7934" max="7934" width="12" style="3" customWidth="1"/>
    <col min="7935" max="7935" width="9.7109375" style="3" customWidth="1"/>
    <col min="7936" max="7936" width="15.28515625" style="3" customWidth="1"/>
    <col min="7937" max="8176" width="9.140625" style="3"/>
    <col min="8177" max="8177" width="20" style="3" customWidth="1"/>
    <col min="8178" max="8178" width="70.85546875" style="3" customWidth="1"/>
    <col min="8179" max="8179" width="9.140625" style="3"/>
    <col min="8180" max="8180" width="8.85546875" style="3" customWidth="1"/>
    <col min="8181" max="8181" width="11.5703125" style="3" customWidth="1"/>
    <col min="8182" max="8185" width="0" style="3" hidden="1" customWidth="1"/>
    <col min="8186" max="8186" width="9.140625" style="3" customWidth="1"/>
    <col min="8187" max="8187" width="10.7109375" style="3" customWidth="1"/>
    <col min="8188" max="8188" width="11.140625" style="3" customWidth="1"/>
    <col min="8189" max="8189" width="11.42578125" style="3" customWidth="1"/>
    <col min="8190" max="8190" width="12" style="3" customWidth="1"/>
    <col min="8191" max="8191" width="9.7109375" style="3" customWidth="1"/>
    <col min="8192" max="8192" width="15.28515625" style="3" customWidth="1"/>
    <col min="8193" max="8432" width="9.140625" style="3"/>
    <col min="8433" max="8433" width="20" style="3" customWidth="1"/>
    <col min="8434" max="8434" width="70.85546875" style="3" customWidth="1"/>
    <col min="8435" max="8435" width="9.140625" style="3"/>
    <col min="8436" max="8436" width="8.85546875" style="3" customWidth="1"/>
    <col min="8437" max="8437" width="11.5703125" style="3" customWidth="1"/>
    <col min="8438" max="8441" width="0" style="3" hidden="1" customWidth="1"/>
    <col min="8442" max="8442" width="9.140625" style="3" customWidth="1"/>
    <col min="8443" max="8443" width="10.7109375" style="3" customWidth="1"/>
    <col min="8444" max="8444" width="11.140625" style="3" customWidth="1"/>
    <col min="8445" max="8445" width="11.42578125" style="3" customWidth="1"/>
    <col min="8446" max="8446" width="12" style="3" customWidth="1"/>
    <col min="8447" max="8447" width="9.7109375" style="3" customWidth="1"/>
    <col min="8448" max="8448" width="15.28515625" style="3" customWidth="1"/>
    <col min="8449" max="8688" width="9.140625" style="3"/>
    <col min="8689" max="8689" width="20" style="3" customWidth="1"/>
    <col min="8690" max="8690" width="70.85546875" style="3" customWidth="1"/>
    <col min="8691" max="8691" width="9.140625" style="3"/>
    <col min="8692" max="8692" width="8.85546875" style="3" customWidth="1"/>
    <col min="8693" max="8693" width="11.5703125" style="3" customWidth="1"/>
    <col min="8694" max="8697" width="0" style="3" hidden="1" customWidth="1"/>
    <col min="8698" max="8698" width="9.140625" style="3" customWidth="1"/>
    <col min="8699" max="8699" width="10.7109375" style="3" customWidth="1"/>
    <col min="8700" max="8700" width="11.140625" style="3" customWidth="1"/>
    <col min="8701" max="8701" width="11.42578125" style="3" customWidth="1"/>
    <col min="8702" max="8702" width="12" style="3" customWidth="1"/>
    <col min="8703" max="8703" width="9.7109375" style="3" customWidth="1"/>
    <col min="8704" max="8704" width="15.28515625" style="3" customWidth="1"/>
    <col min="8705" max="8944" width="9.140625" style="3"/>
    <col min="8945" max="8945" width="20" style="3" customWidth="1"/>
    <col min="8946" max="8946" width="70.85546875" style="3" customWidth="1"/>
    <col min="8947" max="8947" width="9.140625" style="3"/>
    <col min="8948" max="8948" width="8.85546875" style="3" customWidth="1"/>
    <col min="8949" max="8949" width="11.5703125" style="3" customWidth="1"/>
    <col min="8950" max="8953" width="0" style="3" hidden="1" customWidth="1"/>
    <col min="8954" max="8954" width="9.140625" style="3" customWidth="1"/>
    <col min="8955" max="8955" width="10.7109375" style="3" customWidth="1"/>
    <col min="8956" max="8956" width="11.140625" style="3" customWidth="1"/>
    <col min="8957" max="8957" width="11.42578125" style="3" customWidth="1"/>
    <col min="8958" max="8958" width="12" style="3" customWidth="1"/>
    <col min="8959" max="8959" width="9.7109375" style="3" customWidth="1"/>
    <col min="8960" max="8960" width="15.28515625" style="3" customWidth="1"/>
    <col min="8961" max="9200" width="9.140625" style="3"/>
    <col min="9201" max="9201" width="20" style="3" customWidth="1"/>
    <col min="9202" max="9202" width="70.85546875" style="3" customWidth="1"/>
    <col min="9203" max="9203" width="9.140625" style="3"/>
    <col min="9204" max="9204" width="8.85546875" style="3" customWidth="1"/>
    <col min="9205" max="9205" width="11.5703125" style="3" customWidth="1"/>
    <col min="9206" max="9209" width="0" style="3" hidden="1" customWidth="1"/>
    <col min="9210" max="9210" width="9.140625" style="3" customWidth="1"/>
    <col min="9211" max="9211" width="10.7109375" style="3" customWidth="1"/>
    <col min="9212" max="9212" width="11.140625" style="3" customWidth="1"/>
    <col min="9213" max="9213" width="11.42578125" style="3" customWidth="1"/>
    <col min="9214" max="9214" width="12" style="3" customWidth="1"/>
    <col min="9215" max="9215" width="9.7109375" style="3" customWidth="1"/>
    <col min="9216" max="9216" width="15.28515625" style="3" customWidth="1"/>
    <col min="9217" max="9456" width="9.140625" style="3"/>
    <col min="9457" max="9457" width="20" style="3" customWidth="1"/>
    <col min="9458" max="9458" width="70.85546875" style="3" customWidth="1"/>
    <col min="9459" max="9459" width="9.140625" style="3"/>
    <col min="9460" max="9460" width="8.85546875" style="3" customWidth="1"/>
    <col min="9461" max="9461" width="11.5703125" style="3" customWidth="1"/>
    <col min="9462" max="9465" width="0" style="3" hidden="1" customWidth="1"/>
    <col min="9466" max="9466" width="9.140625" style="3" customWidth="1"/>
    <col min="9467" max="9467" width="10.7109375" style="3" customWidth="1"/>
    <col min="9468" max="9468" width="11.140625" style="3" customWidth="1"/>
    <col min="9469" max="9469" width="11.42578125" style="3" customWidth="1"/>
    <col min="9470" max="9470" width="12" style="3" customWidth="1"/>
    <col min="9471" max="9471" width="9.7109375" style="3" customWidth="1"/>
    <col min="9472" max="9472" width="15.28515625" style="3" customWidth="1"/>
    <col min="9473" max="9712" width="9.140625" style="3"/>
    <col min="9713" max="9713" width="20" style="3" customWidth="1"/>
    <col min="9714" max="9714" width="70.85546875" style="3" customWidth="1"/>
    <col min="9715" max="9715" width="9.140625" style="3"/>
    <col min="9716" max="9716" width="8.85546875" style="3" customWidth="1"/>
    <col min="9717" max="9717" width="11.5703125" style="3" customWidth="1"/>
    <col min="9718" max="9721" width="0" style="3" hidden="1" customWidth="1"/>
    <col min="9722" max="9722" width="9.140625" style="3" customWidth="1"/>
    <col min="9723" max="9723" width="10.7109375" style="3" customWidth="1"/>
    <col min="9724" max="9724" width="11.140625" style="3" customWidth="1"/>
    <col min="9725" max="9725" width="11.42578125" style="3" customWidth="1"/>
    <col min="9726" max="9726" width="12" style="3" customWidth="1"/>
    <col min="9727" max="9727" width="9.7109375" style="3" customWidth="1"/>
    <col min="9728" max="9728" width="15.28515625" style="3" customWidth="1"/>
    <col min="9729" max="9968" width="9.140625" style="3"/>
    <col min="9969" max="9969" width="20" style="3" customWidth="1"/>
    <col min="9970" max="9970" width="70.85546875" style="3" customWidth="1"/>
    <col min="9971" max="9971" width="9.140625" style="3"/>
    <col min="9972" max="9972" width="8.85546875" style="3" customWidth="1"/>
    <col min="9973" max="9973" width="11.5703125" style="3" customWidth="1"/>
    <col min="9974" max="9977" width="0" style="3" hidden="1" customWidth="1"/>
    <col min="9978" max="9978" width="9.140625" style="3" customWidth="1"/>
    <col min="9979" max="9979" width="10.7109375" style="3" customWidth="1"/>
    <col min="9980" max="9980" width="11.140625" style="3" customWidth="1"/>
    <col min="9981" max="9981" width="11.42578125" style="3" customWidth="1"/>
    <col min="9982" max="9982" width="12" style="3" customWidth="1"/>
    <col min="9983" max="9983" width="9.7109375" style="3" customWidth="1"/>
    <col min="9984" max="9984" width="15.28515625" style="3" customWidth="1"/>
    <col min="9985" max="10224" width="9.140625" style="3"/>
    <col min="10225" max="10225" width="20" style="3" customWidth="1"/>
    <col min="10226" max="10226" width="70.85546875" style="3" customWidth="1"/>
    <col min="10227" max="10227" width="9.140625" style="3"/>
    <col min="10228" max="10228" width="8.85546875" style="3" customWidth="1"/>
    <col min="10229" max="10229" width="11.5703125" style="3" customWidth="1"/>
    <col min="10230" max="10233" width="0" style="3" hidden="1" customWidth="1"/>
    <col min="10234" max="10234" width="9.140625" style="3" customWidth="1"/>
    <col min="10235" max="10235" width="10.7109375" style="3" customWidth="1"/>
    <col min="10236" max="10236" width="11.140625" style="3" customWidth="1"/>
    <col min="10237" max="10237" width="11.42578125" style="3" customWidth="1"/>
    <col min="10238" max="10238" width="12" style="3" customWidth="1"/>
    <col min="10239" max="10239" width="9.7109375" style="3" customWidth="1"/>
    <col min="10240" max="10240" width="15.28515625" style="3" customWidth="1"/>
    <col min="10241" max="10480" width="9.140625" style="3"/>
    <col min="10481" max="10481" width="20" style="3" customWidth="1"/>
    <col min="10482" max="10482" width="70.85546875" style="3" customWidth="1"/>
    <col min="10483" max="10483" width="9.140625" style="3"/>
    <col min="10484" max="10484" width="8.85546875" style="3" customWidth="1"/>
    <col min="10485" max="10485" width="11.5703125" style="3" customWidth="1"/>
    <col min="10486" max="10489" width="0" style="3" hidden="1" customWidth="1"/>
    <col min="10490" max="10490" width="9.140625" style="3" customWidth="1"/>
    <col min="10491" max="10491" width="10.7109375" style="3" customWidth="1"/>
    <col min="10492" max="10492" width="11.140625" style="3" customWidth="1"/>
    <col min="10493" max="10493" width="11.42578125" style="3" customWidth="1"/>
    <col min="10494" max="10494" width="12" style="3" customWidth="1"/>
    <col min="10495" max="10495" width="9.7109375" style="3" customWidth="1"/>
    <col min="10496" max="10496" width="15.28515625" style="3" customWidth="1"/>
    <col min="10497" max="10736" width="9.140625" style="3"/>
    <col min="10737" max="10737" width="20" style="3" customWidth="1"/>
    <col min="10738" max="10738" width="70.85546875" style="3" customWidth="1"/>
    <col min="10739" max="10739" width="9.140625" style="3"/>
    <col min="10740" max="10740" width="8.85546875" style="3" customWidth="1"/>
    <col min="10741" max="10741" width="11.5703125" style="3" customWidth="1"/>
    <col min="10742" max="10745" width="0" style="3" hidden="1" customWidth="1"/>
    <col min="10746" max="10746" width="9.140625" style="3" customWidth="1"/>
    <col min="10747" max="10747" width="10.7109375" style="3" customWidth="1"/>
    <col min="10748" max="10748" width="11.140625" style="3" customWidth="1"/>
    <col min="10749" max="10749" width="11.42578125" style="3" customWidth="1"/>
    <col min="10750" max="10750" width="12" style="3" customWidth="1"/>
    <col min="10751" max="10751" width="9.7109375" style="3" customWidth="1"/>
    <col min="10752" max="10752" width="15.28515625" style="3" customWidth="1"/>
    <col min="10753" max="10992" width="9.140625" style="3"/>
    <col min="10993" max="10993" width="20" style="3" customWidth="1"/>
    <col min="10994" max="10994" width="70.85546875" style="3" customWidth="1"/>
    <col min="10995" max="10995" width="9.140625" style="3"/>
    <col min="10996" max="10996" width="8.85546875" style="3" customWidth="1"/>
    <col min="10997" max="10997" width="11.5703125" style="3" customWidth="1"/>
    <col min="10998" max="11001" width="0" style="3" hidden="1" customWidth="1"/>
    <col min="11002" max="11002" width="9.140625" style="3" customWidth="1"/>
    <col min="11003" max="11003" width="10.7109375" style="3" customWidth="1"/>
    <col min="11004" max="11004" width="11.140625" style="3" customWidth="1"/>
    <col min="11005" max="11005" width="11.42578125" style="3" customWidth="1"/>
    <col min="11006" max="11006" width="12" style="3" customWidth="1"/>
    <col min="11007" max="11007" width="9.7109375" style="3" customWidth="1"/>
    <col min="11008" max="11008" width="15.28515625" style="3" customWidth="1"/>
    <col min="11009" max="11248" width="9.140625" style="3"/>
    <col min="11249" max="11249" width="20" style="3" customWidth="1"/>
    <col min="11250" max="11250" width="70.85546875" style="3" customWidth="1"/>
    <col min="11251" max="11251" width="9.140625" style="3"/>
    <col min="11252" max="11252" width="8.85546875" style="3" customWidth="1"/>
    <col min="11253" max="11253" width="11.5703125" style="3" customWidth="1"/>
    <col min="11254" max="11257" width="0" style="3" hidden="1" customWidth="1"/>
    <col min="11258" max="11258" width="9.140625" style="3" customWidth="1"/>
    <col min="11259" max="11259" width="10.7109375" style="3" customWidth="1"/>
    <col min="11260" max="11260" width="11.140625" style="3" customWidth="1"/>
    <col min="11261" max="11261" width="11.42578125" style="3" customWidth="1"/>
    <col min="11262" max="11262" width="12" style="3" customWidth="1"/>
    <col min="11263" max="11263" width="9.7109375" style="3" customWidth="1"/>
    <col min="11264" max="11264" width="15.28515625" style="3" customWidth="1"/>
    <col min="11265" max="11504" width="9.140625" style="3"/>
    <col min="11505" max="11505" width="20" style="3" customWidth="1"/>
    <col min="11506" max="11506" width="70.85546875" style="3" customWidth="1"/>
    <col min="11507" max="11507" width="9.140625" style="3"/>
    <col min="11508" max="11508" width="8.85546875" style="3" customWidth="1"/>
    <col min="11509" max="11509" width="11.5703125" style="3" customWidth="1"/>
    <col min="11510" max="11513" width="0" style="3" hidden="1" customWidth="1"/>
    <col min="11514" max="11514" width="9.140625" style="3" customWidth="1"/>
    <col min="11515" max="11515" width="10.7109375" style="3" customWidth="1"/>
    <col min="11516" max="11516" width="11.140625" style="3" customWidth="1"/>
    <col min="11517" max="11517" width="11.42578125" style="3" customWidth="1"/>
    <col min="11518" max="11518" width="12" style="3" customWidth="1"/>
    <col min="11519" max="11519" width="9.7109375" style="3" customWidth="1"/>
    <col min="11520" max="11520" width="15.28515625" style="3" customWidth="1"/>
    <col min="11521" max="11760" width="9.140625" style="3"/>
    <col min="11761" max="11761" width="20" style="3" customWidth="1"/>
    <col min="11762" max="11762" width="70.85546875" style="3" customWidth="1"/>
    <col min="11763" max="11763" width="9.140625" style="3"/>
    <col min="11764" max="11764" width="8.85546875" style="3" customWidth="1"/>
    <col min="11765" max="11765" width="11.5703125" style="3" customWidth="1"/>
    <col min="11766" max="11769" width="0" style="3" hidden="1" customWidth="1"/>
    <col min="11770" max="11770" width="9.140625" style="3" customWidth="1"/>
    <col min="11771" max="11771" width="10.7109375" style="3" customWidth="1"/>
    <col min="11772" max="11772" width="11.140625" style="3" customWidth="1"/>
    <col min="11773" max="11773" width="11.42578125" style="3" customWidth="1"/>
    <col min="11774" max="11774" width="12" style="3" customWidth="1"/>
    <col min="11775" max="11775" width="9.7109375" style="3" customWidth="1"/>
    <col min="11776" max="11776" width="15.28515625" style="3" customWidth="1"/>
    <col min="11777" max="12016" width="9.140625" style="3"/>
    <col min="12017" max="12017" width="20" style="3" customWidth="1"/>
    <col min="12018" max="12018" width="70.85546875" style="3" customWidth="1"/>
    <col min="12019" max="12019" width="9.140625" style="3"/>
    <col min="12020" max="12020" width="8.85546875" style="3" customWidth="1"/>
    <col min="12021" max="12021" width="11.5703125" style="3" customWidth="1"/>
    <col min="12022" max="12025" width="0" style="3" hidden="1" customWidth="1"/>
    <col min="12026" max="12026" width="9.140625" style="3" customWidth="1"/>
    <col min="12027" max="12027" width="10.7109375" style="3" customWidth="1"/>
    <col min="12028" max="12028" width="11.140625" style="3" customWidth="1"/>
    <col min="12029" max="12029" width="11.42578125" style="3" customWidth="1"/>
    <col min="12030" max="12030" width="12" style="3" customWidth="1"/>
    <col min="12031" max="12031" width="9.7109375" style="3" customWidth="1"/>
    <col min="12032" max="12032" width="15.28515625" style="3" customWidth="1"/>
    <col min="12033" max="12272" width="9.140625" style="3"/>
    <col min="12273" max="12273" width="20" style="3" customWidth="1"/>
    <col min="12274" max="12274" width="70.85546875" style="3" customWidth="1"/>
    <col min="12275" max="12275" width="9.140625" style="3"/>
    <col min="12276" max="12276" width="8.85546875" style="3" customWidth="1"/>
    <col min="12277" max="12277" width="11.5703125" style="3" customWidth="1"/>
    <col min="12278" max="12281" width="0" style="3" hidden="1" customWidth="1"/>
    <col min="12282" max="12282" width="9.140625" style="3" customWidth="1"/>
    <col min="12283" max="12283" width="10.7109375" style="3" customWidth="1"/>
    <col min="12284" max="12284" width="11.140625" style="3" customWidth="1"/>
    <col min="12285" max="12285" width="11.42578125" style="3" customWidth="1"/>
    <col min="12286" max="12286" width="12" style="3" customWidth="1"/>
    <col min="12287" max="12287" width="9.7109375" style="3" customWidth="1"/>
    <col min="12288" max="12288" width="15.28515625" style="3" customWidth="1"/>
    <col min="12289" max="12528" width="9.140625" style="3"/>
    <col min="12529" max="12529" width="20" style="3" customWidth="1"/>
    <col min="12530" max="12530" width="70.85546875" style="3" customWidth="1"/>
    <col min="12531" max="12531" width="9.140625" style="3"/>
    <col min="12532" max="12532" width="8.85546875" style="3" customWidth="1"/>
    <col min="12533" max="12533" width="11.5703125" style="3" customWidth="1"/>
    <col min="12534" max="12537" width="0" style="3" hidden="1" customWidth="1"/>
    <col min="12538" max="12538" width="9.140625" style="3" customWidth="1"/>
    <col min="12539" max="12539" width="10.7109375" style="3" customWidth="1"/>
    <col min="12540" max="12540" width="11.140625" style="3" customWidth="1"/>
    <col min="12541" max="12541" width="11.42578125" style="3" customWidth="1"/>
    <col min="12542" max="12542" width="12" style="3" customWidth="1"/>
    <col min="12543" max="12543" width="9.7109375" style="3" customWidth="1"/>
    <col min="12544" max="12544" width="15.28515625" style="3" customWidth="1"/>
    <col min="12545" max="12784" width="9.140625" style="3"/>
    <col min="12785" max="12785" width="20" style="3" customWidth="1"/>
    <col min="12786" max="12786" width="70.85546875" style="3" customWidth="1"/>
    <col min="12787" max="12787" width="9.140625" style="3"/>
    <col min="12788" max="12788" width="8.85546875" style="3" customWidth="1"/>
    <col min="12789" max="12789" width="11.5703125" style="3" customWidth="1"/>
    <col min="12790" max="12793" width="0" style="3" hidden="1" customWidth="1"/>
    <col min="12794" max="12794" width="9.140625" style="3" customWidth="1"/>
    <col min="12795" max="12795" width="10.7109375" style="3" customWidth="1"/>
    <col min="12796" max="12796" width="11.140625" style="3" customWidth="1"/>
    <col min="12797" max="12797" width="11.42578125" style="3" customWidth="1"/>
    <col min="12798" max="12798" width="12" style="3" customWidth="1"/>
    <col min="12799" max="12799" width="9.7109375" style="3" customWidth="1"/>
    <col min="12800" max="12800" width="15.28515625" style="3" customWidth="1"/>
    <col min="12801" max="13040" width="9.140625" style="3"/>
    <col min="13041" max="13041" width="20" style="3" customWidth="1"/>
    <col min="13042" max="13042" width="70.85546875" style="3" customWidth="1"/>
    <col min="13043" max="13043" width="9.140625" style="3"/>
    <col min="13044" max="13044" width="8.85546875" style="3" customWidth="1"/>
    <col min="13045" max="13045" width="11.5703125" style="3" customWidth="1"/>
    <col min="13046" max="13049" width="0" style="3" hidden="1" customWidth="1"/>
    <col min="13050" max="13050" width="9.140625" style="3" customWidth="1"/>
    <col min="13051" max="13051" width="10.7109375" style="3" customWidth="1"/>
    <col min="13052" max="13052" width="11.140625" style="3" customWidth="1"/>
    <col min="13053" max="13053" width="11.42578125" style="3" customWidth="1"/>
    <col min="13054" max="13054" width="12" style="3" customWidth="1"/>
    <col min="13055" max="13055" width="9.7109375" style="3" customWidth="1"/>
    <col min="13056" max="13056" width="15.28515625" style="3" customWidth="1"/>
    <col min="13057" max="13296" width="9.140625" style="3"/>
    <col min="13297" max="13297" width="20" style="3" customWidth="1"/>
    <col min="13298" max="13298" width="70.85546875" style="3" customWidth="1"/>
    <col min="13299" max="13299" width="9.140625" style="3"/>
    <col min="13300" max="13300" width="8.85546875" style="3" customWidth="1"/>
    <col min="13301" max="13301" width="11.5703125" style="3" customWidth="1"/>
    <col min="13302" max="13305" width="0" style="3" hidden="1" customWidth="1"/>
    <col min="13306" max="13306" width="9.140625" style="3" customWidth="1"/>
    <col min="13307" max="13307" width="10.7109375" style="3" customWidth="1"/>
    <col min="13308" max="13308" width="11.140625" style="3" customWidth="1"/>
    <col min="13309" max="13309" width="11.42578125" style="3" customWidth="1"/>
    <col min="13310" max="13310" width="12" style="3" customWidth="1"/>
    <col min="13311" max="13311" width="9.7109375" style="3" customWidth="1"/>
    <col min="13312" max="13312" width="15.28515625" style="3" customWidth="1"/>
    <col min="13313" max="13552" width="9.140625" style="3"/>
    <col min="13553" max="13553" width="20" style="3" customWidth="1"/>
    <col min="13554" max="13554" width="70.85546875" style="3" customWidth="1"/>
    <col min="13555" max="13555" width="9.140625" style="3"/>
    <col min="13556" max="13556" width="8.85546875" style="3" customWidth="1"/>
    <col min="13557" max="13557" width="11.5703125" style="3" customWidth="1"/>
    <col min="13558" max="13561" width="0" style="3" hidden="1" customWidth="1"/>
    <col min="13562" max="13562" width="9.140625" style="3" customWidth="1"/>
    <col min="13563" max="13563" width="10.7109375" style="3" customWidth="1"/>
    <col min="13564" max="13564" width="11.140625" style="3" customWidth="1"/>
    <col min="13565" max="13565" width="11.42578125" style="3" customWidth="1"/>
    <col min="13566" max="13566" width="12" style="3" customWidth="1"/>
    <col min="13567" max="13567" width="9.7109375" style="3" customWidth="1"/>
    <col min="13568" max="13568" width="15.28515625" style="3" customWidth="1"/>
    <col min="13569" max="13808" width="9.140625" style="3"/>
    <col min="13809" max="13809" width="20" style="3" customWidth="1"/>
    <col min="13810" max="13810" width="70.85546875" style="3" customWidth="1"/>
    <col min="13811" max="13811" width="9.140625" style="3"/>
    <col min="13812" max="13812" width="8.85546875" style="3" customWidth="1"/>
    <col min="13813" max="13813" width="11.5703125" style="3" customWidth="1"/>
    <col min="13814" max="13817" width="0" style="3" hidden="1" customWidth="1"/>
    <col min="13818" max="13818" width="9.140625" style="3" customWidth="1"/>
    <col min="13819" max="13819" width="10.7109375" style="3" customWidth="1"/>
    <col min="13820" max="13820" width="11.140625" style="3" customWidth="1"/>
    <col min="13821" max="13821" width="11.42578125" style="3" customWidth="1"/>
    <col min="13822" max="13822" width="12" style="3" customWidth="1"/>
    <col min="13823" max="13823" width="9.7109375" style="3" customWidth="1"/>
    <col min="13824" max="13824" width="15.28515625" style="3" customWidth="1"/>
    <col min="13825" max="14064" width="9.140625" style="3"/>
    <col min="14065" max="14065" width="20" style="3" customWidth="1"/>
    <col min="14066" max="14066" width="70.85546875" style="3" customWidth="1"/>
    <col min="14067" max="14067" width="9.140625" style="3"/>
    <col min="14068" max="14068" width="8.85546875" style="3" customWidth="1"/>
    <col min="14069" max="14069" width="11.5703125" style="3" customWidth="1"/>
    <col min="14070" max="14073" width="0" style="3" hidden="1" customWidth="1"/>
    <col min="14074" max="14074" width="9.140625" style="3" customWidth="1"/>
    <col min="14075" max="14075" width="10.7109375" style="3" customWidth="1"/>
    <col min="14076" max="14076" width="11.140625" style="3" customWidth="1"/>
    <col min="14077" max="14077" width="11.42578125" style="3" customWidth="1"/>
    <col min="14078" max="14078" width="12" style="3" customWidth="1"/>
    <col min="14079" max="14079" width="9.7109375" style="3" customWidth="1"/>
    <col min="14080" max="14080" width="15.28515625" style="3" customWidth="1"/>
    <col min="14081" max="14320" width="9.140625" style="3"/>
    <col min="14321" max="14321" width="20" style="3" customWidth="1"/>
    <col min="14322" max="14322" width="70.85546875" style="3" customWidth="1"/>
    <col min="14323" max="14323" width="9.140625" style="3"/>
    <col min="14324" max="14324" width="8.85546875" style="3" customWidth="1"/>
    <col min="14325" max="14325" width="11.5703125" style="3" customWidth="1"/>
    <col min="14326" max="14329" width="0" style="3" hidden="1" customWidth="1"/>
    <col min="14330" max="14330" width="9.140625" style="3" customWidth="1"/>
    <col min="14331" max="14331" width="10.7109375" style="3" customWidth="1"/>
    <col min="14332" max="14332" width="11.140625" style="3" customWidth="1"/>
    <col min="14333" max="14333" width="11.42578125" style="3" customWidth="1"/>
    <col min="14334" max="14334" width="12" style="3" customWidth="1"/>
    <col min="14335" max="14335" width="9.7109375" style="3" customWidth="1"/>
    <col min="14336" max="14336" width="15.28515625" style="3" customWidth="1"/>
    <col min="14337" max="14576" width="9.140625" style="3"/>
    <col min="14577" max="14577" width="20" style="3" customWidth="1"/>
    <col min="14578" max="14578" width="70.85546875" style="3" customWidth="1"/>
    <col min="14579" max="14579" width="9.140625" style="3"/>
    <col min="14580" max="14580" width="8.85546875" style="3" customWidth="1"/>
    <col min="14581" max="14581" width="11.5703125" style="3" customWidth="1"/>
    <col min="14582" max="14585" width="0" style="3" hidden="1" customWidth="1"/>
    <col min="14586" max="14586" width="9.140625" style="3" customWidth="1"/>
    <col min="14587" max="14587" width="10.7109375" style="3" customWidth="1"/>
    <col min="14588" max="14588" width="11.140625" style="3" customWidth="1"/>
    <col min="14589" max="14589" width="11.42578125" style="3" customWidth="1"/>
    <col min="14590" max="14590" width="12" style="3" customWidth="1"/>
    <col min="14591" max="14591" width="9.7109375" style="3" customWidth="1"/>
    <col min="14592" max="14592" width="15.28515625" style="3" customWidth="1"/>
    <col min="14593" max="14832" width="9.140625" style="3"/>
    <col min="14833" max="14833" width="20" style="3" customWidth="1"/>
    <col min="14834" max="14834" width="70.85546875" style="3" customWidth="1"/>
    <col min="14835" max="14835" width="9.140625" style="3"/>
    <col min="14836" max="14836" width="8.85546875" style="3" customWidth="1"/>
    <col min="14837" max="14837" width="11.5703125" style="3" customWidth="1"/>
    <col min="14838" max="14841" width="0" style="3" hidden="1" customWidth="1"/>
    <col min="14842" max="14842" width="9.140625" style="3" customWidth="1"/>
    <col min="14843" max="14843" width="10.7109375" style="3" customWidth="1"/>
    <col min="14844" max="14844" width="11.140625" style="3" customWidth="1"/>
    <col min="14845" max="14845" width="11.42578125" style="3" customWidth="1"/>
    <col min="14846" max="14846" width="12" style="3" customWidth="1"/>
    <col min="14847" max="14847" width="9.7109375" style="3" customWidth="1"/>
    <col min="14848" max="14848" width="15.28515625" style="3" customWidth="1"/>
    <col min="14849" max="15088" width="9.140625" style="3"/>
    <col min="15089" max="15089" width="20" style="3" customWidth="1"/>
    <col min="15090" max="15090" width="70.85546875" style="3" customWidth="1"/>
    <col min="15091" max="15091" width="9.140625" style="3"/>
    <col min="15092" max="15092" width="8.85546875" style="3" customWidth="1"/>
    <col min="15093" max="15093" width="11.5703125" style="3" customWidth="1"/>
    <col min="15094" max="15097" width="0" style="3" hidden="1" customWidth="1"/>
    <col min="15098" max="15098" width="9.140625" style="3" customWidth="1"/>
    <col min="15099" max="15099" width="10.7109375" style="3" customWidth="1"/>
    <col min="15100" max="15100" width="11.140625" style="3" customWidth="1"/>
    <col min="15101" max="15101" width="11.42578125" style="3" customWidth="1"/>
    <col min="15102" max="15102" width="12" style="3" customWidth="1"/>
    <col min="15103" max="15103" width="9.7109375" style="3" customWidth="1"/>
    <col min="15104" max="15104" width="15.28515625" style="3" customWidth="1"/>
    <col min="15105" max="15344" width="9.140625" style="3"/>
    <col min="15345" max="15345" width="20" style="3" customWidth="1"/>
    <col min="15346" max="15346" width="70.85546875" style="3" customWidth="1"/>
    <col min="15347" max="15347" width="9.140625" style="3"/>
    <col min="15348" max="15348" width="8.85546875" style="3" customWidth="1"/>
    <col min="15349" max="15349" width="11.5703125" style="3" customWidth="1"/>
    <col min="15350" max="15353" width="0" style="3" hidden="1" customWidth="1"/>
    <col min="15354" max="15354" width="9.140625" style="3" customWidth="1"/>
    <col min="15355" max="15355" width="10.7109375" style="3" customWidth="1"/>
    <col min="15356" max="15356" width="11.140625" style="3" customWidth="1"/>
    <col min="15357" max="15357" width="11.42578125" style="3" customWidth="1"/>
    <col min="15358" max="15358" width="12" style="3" customWidth="1"/>
    <col min="15359" max="15359" width="9.7109375" style="3" customWidth="1"/>
    <col min="15360" max="15360" width="15.28515625" style="3" customWidth="1"/>
    <col min="15361" max="15600" width="9.140625" style="3"/>
    <col min="15601" max="15601" width="20" style="3" customWidth="1"/>
    <col min="15602" max="15602" width="70.85546875" style="3" customWidth="1"/>
    <col min="15603" max="15603" width="9.140625" style="3"/>
    <col min="15604" max="15604" width="8.85546875" style="3" customWidth="1"/>
    <col min="15605" max="15605" width="11.5703125" style="3" customWidth="1"/>
    <col min="15606" max="15609" width="0" style="3" hidden="1" customWidth="1"/>
    <col min="15610" max="15610" width="9.140625" style="3" customWidth="1"/>
    <col min="15611" max="15611" width="10.7109375" style="3" customWidth="1"/>
    <col min="15612" max="15612" width="11.140625" style="3" customWidth="1"/>
    <col min="15613" max="15613" width="11.42578125" style="3" customWidth="1"/>
    <col min="15614" max="15614" width="12" style="3" customWidth="1"/>
    <col min="15615" max="15615" width="9.7109375" style="3" customWidth="1"/>
    <col min="15616" max="15616" width="15.28515625" style="3" customWidth="1"/>
    <col min="15617" max="15856" width="9.140625" style="3"/>
    <col min="15857" max="15857" width="20" style="3" customWidth="1"/>
    <col min="15858" max="15858" width="70.85546875" style="3" customWidth="1"/>
    <col min="15859" max="15859" width="9.140625" style="3"/>
    <col min="15860" max="15860" width="8.85546875" style="3" customWidth="1"/>
    <col min="15861" max="15861" width="11.5703125" style="3" customWidth="1"/>
    <col min="15862" max="15865" width="0" style="3" hidden="1" customWidth="1"/>
    <col min="15866" max="15866" width="9.140625" style="3" customWidth="1"/>
    <col min="15867" max="15867" width="10.7109375" style="3" customWidth="1"/>
    <col min="15868" max="15868" width="11.140625" style="3" customWidth="1"/>
    <col min="15869" max="15869" width="11.42578125" style="3" customWidth="1"/>
    <col min="15870" max="15870" width="12" style="3" customWidth="1"/>
    <col min="15871" max="15871" width="9.7109375" style="3" customWidth="1"/>
    <col min="15872" max="15872" width="15.28515625" style="3" customWidth="1"/>
    <col min="15873" max="16112" width="9.140625" style="3"/>
    <col min="16113" max="16113" width="20" style="3" customWidth="1"/>
    <col min="16114" max="16114" width="70.85546875" style="3" customWidth="1"/>
    <col min="16115" max="16115" width="9.140625" style="3"/>
    <col min="16116" max="16116" width="8.85546875" style="3" customWidth="1"/>
    <col min="16117" max="16117" width="11.5703125" style="3" customWidth="1"/>
    <col min="16118" max="16121" width="0" style="3" hidden="1" customWidth="1"/>
    <col min="16122" max="16122" width="9.140625" style="3" customWidth="1"/>
    <col min="16123" max="16123" width="10.7109375" style="3" customWidth="1"/>
    <col min="16124" max="16124" width="11.140625" style="3" customWidth="1"/>
    <col min="16125" max="16125" width="11.42578125" style="3" customWidth="1"/>
    <col min="16126" max="16126" width="12" style="3" customWidth="1"/>
    <col min="16127" max="16127" width="9.7109375" style="3" customWidth="1"/>
    <col min="16128" max="16128" width="15.28515625" style="3" customWidth="1"/>
    <col min="16129" max="16384" width="9.140625" style="3"/>
  </cols>
  <sheetData>
    <row r="1" spans="1:6" ht="15.75" x14ac:dyDescent="0.25">
      <c r="A1" s="1"/>
      <c r="B1" s="2"/>
      <c r="C1" s="70"/>
      <c r="D1" s="70"/>
      <c r="E1" s="6" t="s">
        <v>432</v>
      </c>
      <c r="F1" s="10"/>
    </row>
    <row r="2" spans="1:6" ht="15.75" x14ac:dyDescent="0.25">
      <c r="A2" s="4"/>
      <c r="B2" s="5"/>
      <c r="C2" s="6"/>
      <c r="D2" s="6"/>
      <c r="E2" s="6" t="s">
        <v>433</v>
      </c>
      <c r="F2" s="10"/>
    </row>
    <row r="3" spans="1:6" ht="15.75" x14ac:dyDescent="0.25">
      <c r="A3" s="10"/>
      <c r="B3" s="10"/>
      <c r="C3" s="10"/>
      <c r="D3" s="10"/>
      <c r="E3" s="6" t="s">
        <v>434</v>
      </c>
      <c r="F3" s="10"/>
    </row>
    <row r="4" spans="1:6" ht="15.75" x14ac:dyDescent="0.25">
      <c r="A4" s="8"/>
      <c r="B4" s="10"/>
      <c r="C4" s="10"/>
      <c r="D4" s="10"/>
      <c r="E4" s="6" t="s">
        <v>1</v>
      </c>
      <c r="F4" s="10"/>
    </row>
    <row r="5" spans="1:6" ht="15.75" x14ac:dyDescent="0.25">
      <c r="A5" s="8"/>
      <c r="B5" s="9"/>
      <c r="C5" s="6"/>
      <c r="D5" s="6"/>
      <c r="E5" s="40"/>
      <c r="F5" s="40"/>
    </row>
    <row r="6" spans="1:6" ht="15" x14ac:dyDescent="0.25">
      <c r="A6" s="1"/>
      <c r="B6" s="323"/>
      <c r="C6" s="323"/>
      <c r="D6" s="12"/>
      <c r="E6" s="12" t="s">
        <v>709</v>
      </c>
      <c r="F6" s="70"/>
    </row>
    <row r="7" spans="1:6" ht="40.5" customHeight="1" x14ac:dyDescent="0.25">
      <c r="A7" s="1"/>
      <c r="B7" s="11" t="s">
        <v>633</v>
      </c>
      <c r="C7" s="12"/>
      <c r="D7" s="12"/>
      <c r="E7" s="12"/>
    </row>
    <row r="8" spans="1:6" x14ac:dyDescent="0.25">
      <c r="A8" s="13"/>
      <c r="B8" s="14"/>
      <c r="C8" s="15"/>
      <c r="E8" s="15" t="s">
        <v>710</v>
      </c>
    </row>
    <row r="9" spans="1:6" ht="63" x14ac:dyDescent="0.25">
      <c r="A9" s="17" t="s">
        <v>2</v>
      </c>
      <c r="B9" s="16" t="s">
        <v>3</v>
      </c>
      <c r="C9" s="17" t="s">
        <v>4</v>
      </c>
      <c r="D9" s="17" t="s">
        <v>5</v>
      </c>
      <c r="E9" s="17" t="s">
        <v>6</v>
      </c>
      <c r="F9" s="3" t="s">
        <v>1169</v>
      </c>
    </row>
    <row r="10" spans="1:6" ht="15.75" x14ac:dyDescent="0.25">
      <c r="A10" s="18"/>
      <c r="B10" s="19" t="s">
        <v>7</v>
      </c>
      <c r="C10" s="20"/>
      <c r="D10" s="20"/>
      <c r="E10" s="86"/>
    </row>
    <row r="11" spans="1:6" ht="15.75" x14ac:dyDescent="0.25">
      <c r="A11" s="198" t="s">
        <v>1149</v>
      </c>
      <c r="B11" s="295" t="s">
        <v>8</v>
      </c>
      <c r="C11" s="20">
        <f>19.1-0.1</f>
        <v>19</v>
      </c>
      <c r="D11" s="24">
        <f>36.32*1.11</f>
        <v>40.315200000000004</v>
      </c>
      <c r="E11" s="260">
        <v>770</v>
      </c>
      <c r="F11" s="302">
        <f>C11*D11</f>
        <v>765.98880000000008</v>
      </c>
    </row>
    <row r="12" spans="1:6" ht="15.75" x14ac:dyDescent="0.25">
      <c r="A12" s="198" t="s">
        <v>1150</v>
      </c>
      <c r="B12" s="295" t="s">
        <v>9</v>
      </c>
      <c r="C12" s="20">
        <f>13.63+0.37</f>
        <v>14</v>
      </c>
      <c r="D12" s="24">
        <f t="shared" ref="D12:D15" si="0">36.32*1.11</f>
        <v>40.315200000000004</v>
      </c>
      <c r="E12" s="260">
        <v>550</v>
      </c>
      <c r="F12" s="302">
        <f t="shared" ref="F12:F62" si="1">C12*D12</f>
        <v>564.41280000000006</v>
      </c>
    </row>
    <row r="13" spans="1:6" ht="15.75" x14ac:dyDescent="0.25">
      <c r="A13" s="22" t="s">
        <v>1151</v>
      </c>
      <c r="B13" s="295" t="s">
        <v>1152</v>
      </c>
      <c r="C13" s="20">
        <f>19.1-0.1</f>
        <v>19</v>
      </c>
      <c r="D13" s="24">
        <f t="shared" si="0"/>
        <v>40.315200000000004</v>
      </c>
      <c r="E13" s="260">
        <v>770</v>
      </c>
      <c r="F13" s="302">
        <f t="shared" si="1"/>
        <v>765.98880000000008</v>
      </c>
    </row>
    <row r="14" spans="1:6" ht="15.75" x14ac:dyDescent="0.25">
      <c r="A14" s="22" t="s">
        <v>10</v>
      </c>
      <c r="B14" s="301" t="s">
        <v>1153</v>
      </c>
      <c r="C14" s="20">
        <v>3</v>
      </c>
      <c r="D14" s="24">
        <f t="shared" si="0"/>
        <v>40.315200000000004</v>
      </c>
      <c r="E14" s="260">
        <v>121</v>
      </c>
      <c r="F14" s="302">
        <f t="shared" si="1"/>
        <v>120.94560000000001</v>
      </c>
    </row>
    <row r="15" spans="1:6" ht="15.75" x14ac:dyDescent="0.25">
      <c r="A15" s="22" t="s">
        <v>11</v>
      </c>
      <c r="B15" s="25" t="s">
        <v>12</v>
      </c>
      <c r="C15" s="20">
        <f>9-2</f>
        <v>7</v>
      </c>
      <c r="D15" s="24">
        <f t="shared" si="0"/>
        <v>40.315200000000004</v>
      </c>
      <c r="E15" s="260">
        <f>226.512*1.11</f>
        <v>251.42832000000001</v>
      </c>
      <c r="F15" s="302">
        <f t="shared" si="1"/>
        <v>282.20640000000003</v>
      </c>
    </row>
    <row r="16" spans="1:6" ht="15.75" x14ac:dyDescent="0.25">
      <c r="A16" s="22" t="s">
        <v>13</v>
      </c>
      <c r="B16" s="25" t="s">
        <v>14</v>
      </c>
      <c r="C16" s="20"/>
      <c r="D16" s="24"/>
      <c r="E16" s="260">
        <f>1229.8*1.11</f>
        <v>1365.078</v>
      </c>
      <c r="F16" s="302"/>
    </row>
    <row r="17" spans="1:6" ht="15.75" x14ac:dyDescent="0.25">
      <c r="A17" s="22" t="s">
        <v>1154</v>
      </c>
      <c r="B17" s="23" t="s">
        <v>15</v>
      </c>
      <c r="C17" s="20">
        <f>42.5+0.5</f>
        <v>43</v>
      </c>
      <c r="D17" s="24">
        <f>36.322*1.11</f>
        <v>40.317420000000006</v>
      </c>
      <c r="E17" s="260">
        <v>1713</v>
      </c>
      <c r="F17" s="302">
        <f t="shared" si="1"/>
        <v>1733.6490600000002</v>
      </c>
    </row>
    <row r="18" spans="1:6" ht="15.75" x14ac:dyDescent="0.25">
      <c r="A18" s="22" t="s">
        <v>1155</v>
      </c>
      <c r="B18" s="23" t="s">
        <v>16</v>
      </c>
      <c r="C18" s="20">
        <f>20.06-0.06</f>
        <v>20</v>
      </c>
      <c r="D18" s="24">
        <f t="shared" ref="D18:D20" si="2">36.322*1.11</f>
        <v>40.317420000000006</v>
      </c>
      <c r="E18" s="260">
        <v>809</v>
      </c>
      <c r="F18" s="302">
        <f t="shared" si="1"/>
        <v>806.34840000000008</v>
      </c>
    </row>
    <row r="19" spans="1:6" ht="15.75" x14ac:dyDescent="0.25">
      <c r="A19" s="22" t="s">
        <v>1156</v>
      </c>
      <c r="B19" s="25" t="s">
        <v>17</v>
      </c>
      <c r="C19" s="20">
        <v>10</v>
      </c>
      <c r="D19" s="24">
        <f t="shared" si="2"/>
        <v>40.317420000000006</v>
      </c>
      <c r="E19" s="260">
        <v>403</v>
      </c>
      <c r="F19" s="302">
        <f t="shared" si="1"/>
        <v>403.17420000000004</v>
      </c>
    </row>
    <row r="20" spans="1:6" ht="15.75" x14ac:dyDescent="0.25">
      <c r="A20" s="22" t="s">
        <v>1157</v>
      </c>
      <c r="B20" s="25" t="s">
        <v>1158</v>
      </c>
      <c r="C20" s="20">
        <v>3</v>
      </c>
      <c r="D20" s="24">
        <f t="shared" si="2"/>
        <v>40.317420000000006</v>
      </c>
      <c r="E20" s="260">
        <v>121</v>
      </c>
      <c r="F20" s="302">
        <f t="shared" si="1"/>
        <v>120.95226000000002</v>
      </c>
    </row>
    <row r="21" spans="1:6" ht="15.75" x14ac:dyDescent="0.25">
      <c r="A21" s="18"/>
      <c r="B21" s="19" t="s">
        <v>18</v>
      </c>
      <c r="C21" s="20"/>
      <c r="D21" s="24"/>
      <c r="E21" s="226"/>
      <c r="F21" s="302">
        <f t="shared" si="1"/>
        <v>0</v>
      </c>
    </row>
    <row r="22" spans="1:6" ht="15.75" x14ac:dyDescent="0.25">
      <c r="A22" s="22" t="s">
        <v>19</v>
      </c>
      <c r="B22" s="295" t="s">
        <v>20</v>
      </c>
      <c r="C22" s="20">
        <f>19.1-0.1</f>
        <v>19</v>
      </c>
      <c r="D22" s="24">
        <v>40.32</v>
      </c>
      <c r="E22" s="260">
        <v>770</v>
      </c>
      <c r="F22" s="302">
        <f t="shared" si="1"/>
        <v>766.08</v>
      </c>
    </row>
    <row r="23" spans="1:6" ht="15.75" x14ac:dyDescent="0.25">
      <c r="A23" s="22" t="s">
        <v>21</v>
      </c>
      <c r="B23" s="295" t="s">
        <v>22</v>
      </c>
      <c r="C23" s="20">
        <f>13.63+0.37</f>
        <v>14</v>
      </c>
      <c r="D23" s="24">
        <v>40.32</v>
      </c>
      <c r="E23" s="260">
        <v>550</v>
      </c>
      <c r="F23" s="302">
        <f t="shared" si="1"/>
        <v>564.48</v>
      </c>
    </row>
    <row r="24" spans="1:6" ht="15.75" x14ac:dyDescent="0.25">
      <c r="A24" s="22" t="s">
        <v>23</v>
      </c>
      <c r="B24" s="295" t="s">
        <v>1120</v>
      </c>
      <c r="C24" s="20">
        <f>19.1-0.1</f>
        <v>19</v>
      </c>
      <c r="D24" s="24">
        <v>40.32</v>
      </c>
      <c r="E24" s="260">
        <v>770</v>
      </c>
      <c r="F24" s="302">
        <f t="shared" si="1"/>
        <v>766.08</v>
      </c>
    </row>
    <row r="25" spans="1:6" ht="15.75" x14ac:dyDescent="0.25">
      <c r="A25" s="22" t="s">
        <v>24</v>
      </c>
      <c r="B25" s="25" t="s">
        <v>25</v>
      </c>
      <c r="C25" s="20">
        <v>6</v>
      </c>
      <c r="D25" s="24">
        <v>40.32</v>
      </c>
      <c r="E25" s="260">
        <f>200.2*1.11</f>
        <v>222.22200000000001</v>
      </c>
      <c r="F25" s="302">
        <f t="shared" si="1"/>
        <v>241.92000000000002</v>
      </c>
    </row>
    <row r="26" spans="1:6" ht="15.75" x14ac:dyDescent="0.25">
      <c r="A26" s="22" t="s">
        <v>26</v>
      </c>
      <c r="B26" s="25" t="s">
        <v>27</v>
      </c>
      <c r="C26" s="20"/>
      <c r="D26" s="24"/>
      <c r="E26" s="260">
        <f>1229.8*1.11</f>
        <v>1365.078</v>
      </c>
      <c r="F26" s="302">
        <f t="shared" si="1"/>
        <v>0</v>
      </c>
    </row>
    <row r="27" spans="1:6" ht="15.75" x14ac:dyDescent="0.25">
      <c r="A27" s="198" t="s">
        <v>28</v>
      </c>
      <c r="B27" s="296" t="s">
        <v>33</v>
      </c>
      <c r="C27" s="20">
        <v>25</v>
      </c>
      <c r="D27" s="24">
        <f>36.322*1.11</f>
        <v>40.317420000000006</v>
      </c>
      <c r="E27" s="260">
        <f>908.05*1.11</f>
        <v>1007.9355</v>
      </c>
      <c r="F27" s="302">
        <f t="shared" si="1"/>
        <v>1007.9355000000002</v>
      </c>
    </row>
    <row r="28" spans="1:6" ht="15.75" x14ac:dyDescent="0.25">
      <c r="A28" s="198" t="s">
        <v>29</v>
      </c>
      <c r="B28" s="296" t="s">
        <v>1121</v>
      </c>
      <c r="C28" s="20">
        <v>25</v>
      </c>
      <c r="D28" s="24">
        <f t="shared" ref="D28:D49" si="3">36.322*1.11</f>
        <v>40.317420000000006</v>
      </c>
      <c r="E28" s="260">
        <f>908.05*1.11</f>
        <v>1007.9355</v>
      </c>
      <c r="F28" s="302">
        <f t="shared" si="1"/>
        <v>1007.9355000000002</v>
      </c>
    </row>
    <row r="29" spans="1:6" ht="15.75" x14ac:dyDescent="0.25">
      <c r="A29" s="198" t="s">
        <v>30</v>
      </c>
      <c r="B29" s="296" t="s">
        <v>1113</v>
      </c>
      <c r="C29" s="20">
        <v>20</v>
      </c>
      <c r="D29" s="24">
        <f t="shared" si="3"/>
        <v>40.317420000000006</v>
      </c>
      <c r="E29" s="260">
        <f>726.44*1.11</f>
        <v>806.34840000000008</v>
      </c>
      <c r="F29" s="302">
        <f t="shared" si="1"/>
        <v>806.34840000000008</v>
      </c>
    </row>
    <row r="30" spans="1:6" ht="15.75" x14ac:dyDescent="0.25">
      <c r="A30" s="198" t="s">
        <v>31</v>
      </c>
      <c r="B30" s="297" t="s">
        <v>1122</v>
      </c>
      <c r="C30" s="20">
        <v>20</v>
      </c>
      <c r="D30" s="24">
        <f t="shared" si="3"/>
        <v>40.317420000000006</v>
      </c>
      <c r="E30" s="260">
        <f>726.44*1.11</f>
        <v>806.34840000000008</v>
      </c>
      <c r="F30" s="302">
        <f t="shared" si="1"/>
        <v>806.34840000000008</v>
      </c>
    </row>
    <row r="31" spans="1:6" ht="15.75" x14ac:dyDescent="0.25">
      <c r="A31" s="198" t="s">
        <v>32</v>
      </c>
      <c r="B31" s="297" t="s">
        <v>1123</v>
      </c>
      <c r="C31" s="20">
        <v>20</v>
      </c>
      <c r="D31" s="24">
        <f t="shared" si="3"/>
        <v>40.317420000000006</v>
      </c>
      <c r="E31" s="260">
        <f>726.44*1.11</f>
        <v>806.34840000000008</v>
      </c>
      <c r="F31" s="302">
        <f t="shared" si="1"/>
        <v>806.34840000000008</v>
      </c>
    </row>
    <row r="32" spans="1:6" ht="15.75" x14ac:dyDescent="0.25">
      <c r="A32" s="198" t="s">
        <v>1124</v>
      </c>
      <c r="B32" s="297" t="s">
        <v>1125</v>
      </c>
      <c r="C32" s="20">
        <v>25</v>
      </c>
      <c r="D32" s="24">
        <f t="shared" si="3"/>
        <v>40.317420000000006</v>
      </c>
      <c r="E32" s="260">
        <v>1008</v>
      </c>
      <c r="F32" s="302">
        <f t="shared" si="1"/>
        <v>1007.9355000000002</v>
      </c>
    </row>
    <row r="33" spans="1:6" ht="15.75" x14ac:dyDescent="0.25">
      <c r="A33" s="206" t="s">
        <v>1126</v>
      </c>
      <c r="B33" s="297" t="s">
        <v>1127</v>
      </c>
      <c r="C33" s="20">
        <v>30</v>
      </c>
      <c r="D33" s="24">
        <f t="shared" si="3"/>
        <v>40.317420000000006</v>
      </c>
      <c r="E33" s="260">
        <f>1089.66*1.11</f>
        <v>1209.5226000000002</v>
      </c>
      <c r="F33" s="302">
        <f t="shared" si="1"/>
        <v>1209.5226000000002</v>
      </c>
    </row>
    <row r="34" spans="1:6" ht="15.75" x14ac:dyDescent="0.25">
      <c r="A34" s="198" t="s">
        <v>1128</v>
      </c>
      <c r="B34" s="297" t="s">
        <v>1129</v>
      </c>
      <c r="C34" s="20">
        <v>25</v>
      </c>
      <c r="D34" s="24">
        <f t="shared" si="3"/>
        <v>40.317420000000006</v>
      </c>
      <c r="E34" s="260">
        <f>908.05*1.11</f>
        <v>1007.9355</v>
      </c>
      <c r="F34" s="302">
        <f t="shared" si="1"/>
        <v>1007.9355000000002</v>
      </c>
    </row>
    <row r="35" spans="1:6" ht="15.75" x14ac:dyDescent="0.25">
      <c r="A35" s="22" t="s">
        <v>1130</v>
      </c>
      <c r="B35" s="266" t="s">
        <v>1131</v>
      </c>
      <c r="C35" s="20">
        <v>17</v>
      </c>
      <c r="D35" s="24">
        <f t="shared" si="3"/>
        <v>40.317420000000006</v>
      </c>
      <c r="E35" s="260">
        <f>617.474*1.11</f>
        <v>685.39614000000006</v>
      </c>
      <c r="F35" s="302">
        <f t="shared" si="1"/>
        <v>685.39614000000006</v>
      </c>
    </row>
    <row r="36" spans="1:6" ht="31.5" x14ac:dyDescent="0.25">
      <c r="A36" s="22" t="s">
        <v>1132</v>
      </c>
      <c r="B36" s="266" t="s">
        <v>1133</v>
      </c>
      <c r="C36" s="20">
        <v>20</v>
      </c>
      <c r="D36" s="24">
        <f t="shared" si="3"/>
        <v>40.317420000000006</v>
      </c>
      <c r="E36" s="260">
        <f>726.44*1.11</f>
        <v>806.34840000000008</v>
      </c>
      <c r="F36" s="302">
        <f t="shared" si="1"/>
        <v>806.34840000000008</v>
      </c>
    </row>
    <row r="37" spans="1:6" ht="31.5" x14ac:dyDescent="0.25">
      <c r="A37" s="22" t="s">
        <v>1134</v>
      </c>
      <c r="B37" s="266" t="s">
        <v>1135</v>
      </c>
      <c r="C37" s="20">
        <v>20</v>
      </c>
      <c r="D37" s="24">
        <f t="shared" si="3"/>
        <v>40.317420000000006</v>
      </c>
      <c r="E37" s="260">
        <f>726.44*1.11</f>
        <v>806.34840000000008</v>
      </c>
      <c r="F37" s="302">
        <f t="shared" si="1"/>
        <v>806.34840000000008</v>
      </c>
    </row>
    <row r="38" spans="1:6" ht="15.75" x14ac:dyDescent="0.25">
      <c r="A38" s="206" t="s">
        <v>34</v>
      </c>
      <c r="B38" s="296" t="s">
        <v>1136</v>
      </c>
      <c r="C38" s="20">
        <v>17</v>
      </c>
      <c r="D38" s="24">
        <f t="shared" si="3"/>
        <v>40.317420000000006</v>
      </c>
      <c r="E38" s="260">
        <f>617.474*1.11</f>
        <v>685.39614000000006</v>
      </c>
      <c r="F38" s="302">
        <f t="shared" si="1"/>
        <v>685.39614000000006</v>
      </c>
    </row>
    <row r="39" spans="1:6" ht="15.75" x14ac:dyDescent="0.25">
      <c r="A39" s="206" t="s">
        <v>35</v>
      </c>
      <c r="B39" s="297" t="s">
        <v>1137</v>
      </c>
      <c r="C39" s="20">
        <v>10</v>
      </c>
      <c r="D39" s="24">
        <f t="shared" si="3"/>
        <v>40.317420000000006</v>
      </c>
      <c r="E39" s="260">
        <v>403</v>
      </c>
      <c r="F39" s="302">
        <f t="shared" si="1"/>
        <v>403.17420000000004</v>
      </c>
    </row>
    <row r="40" spans="1:6" ht="15.75" x14ac:dyDescent="0.25">
      <c r="A40" s="198" t="s">
        <v>1138</v>
      </c>
      <c r="B40" s="297" t="s">
        <v>1042</v>
      </c>
      <c r="C40" s="20">
        <v>25</v>
      </c>
      <c r="D40" s="24">
        <f t="shared" si="3"/>
        <v>40.317420000000006</v>
      </c>
      <c r="E40" s="260">
        <v>1048</v>
      </c>
      <c r="F40" s="302">
        <f t="shared" si="1"/>
        <v>1007.9355000000002</v>
      </c>
    </row>
    <row r="41" spans="1:6" ht="15.75" x14ac:dyDescent="0.25">
      <c r="A41" s="22" t="s">
        <v>1139</v>
      </c>
      <c r="B41" s="298" t="s">
        <v>1140</v>
      </c>
      <c r="C41" s="20">
        <v>13</v>
      </c>
      <c r="D41" s="24">
        <f t="shared" si="3"/>
        <v>40.317420000000006</v>
      </c>
      <c r="E41" s="260">
        <v>524</v>
      </c>
      <c r="F41" s="302">
        <f t="shared" si="1"/>
        <v>524.12646000000007</v>
      </c>
    </row>
    <row r="42" spans="1:6" ht="15.75" x14ac:dyDescent="0.25">
      <c r="A42" s="198" t="s">
        <v>1141</v>
      </c>
      <c r="B42" s="296" t="s">
        <v>1142</v>
      </c>
      <c r="C42" s="20">
        <v>20</v>
      </c>
      <c r="D42" s="24">
        <f t="shared" si="3"/>
        <v>40.317420000000006</v>
      </c>
      <c r="E42" s="260">
        <v>806</v>
      </c>
      <c r="F42" s="302">
        <f t="shared" si="1"/>
        <v>806.34840000000008</v>
      </c>
    </row>
    <row r="43" spans="1:6" ht="15.75" x14ac:dyDescent="0.25">
      <c r="A43" s="198" t="s">
        <v>37</v>
      </c>
      <c r="B43" s="296" t="s">
        <v>1143</v>
      </c>
      <c r="C43" s="20">
        <v>17</v>
      </c>
      <c r="D43" s="24">
        <f t="shared" si="3"/>
        <v>40.317420000000006</v>
      </c>
      <c r="E43" s="260">
        <v>685</v>
      </c>
      <c r="F43" s="302">
        <f t="shared" si="1"/>
        <v>685.39614000000006</v>
      </c>
    </row>
    <row r="44" spans="1:6" ht="15.75" x14ac:dyDescent="0.25">
      <c r="A44" s="206" t="s">
        <v>38</v>
      </c>
      <c r="B44" s="296" t="s">
        <v>1144</v>
      </c>
      <c r="C44" s="20">
        <v>15</v>
      </c>
      <c r="D44" s="24">
        <f t="shared" si="3"/>
        <v>40.317420000000006</v>
      </c>
      <c r="E44" s="260">
        <v>605</v>
      </c>
      <c r="F44" s="302">
        <f t="shared" si="1"/>
        <v>604.76130000000012</v>
      </c>
    </row>
    <row r="45" spans="1:6" ht="31.5" x14ac:dyDescent="0.25">
      <c r="A45" s="170" t="s">
        <v>1145</v>
      </c>
      <c r="B45" s="278" t="s">
        <v>1146</v>
      </c>
      <c r="C45" s="20"/>
      <c r="D45" s="24"/>
      <c r="E45" s="260">
        <v>1920</v>
      </c>
      <c r="F45" s="302">
        <f t="shared" si="1"/>
        <v>0</v>
      </c>
    </row>
    <row r="46" spans="1:6" ht="15.75" x14ac:dyDescent="0.25">
      <c r="A46" s="47" t="s">
        <v>40</v>
      </c>
      <c r="B46" s="259" t="s">
        <v>15</v>
      </c>
      <c r="C46" s="20">
        <v>30</v>
      </c>
      <c r="D46" s="24">
        <f t="shared" si="3"/>
        <v>40.317420000000006</v>
      </c>
      <c r="E46" s="260">
        <v>1210</v>
      </c>
      <c r="F46" s="302">
        <f t="shared" si="1"/>
        <v>1209.5226000000002</v>
      </c>
    </row>
    <row r="47" spans="1:6" ht="15.75" x14ac:dyDescent="0.25">
      <c r="A47" s="22" t="s">
        <v>42</v>
      </c>
      <c r="B47" s="299" t="s">
        <v>1147</v>
      </c>
      <c r="C47" s="20">
        <v>7</v>
      </c>
      <c r="D47" s="24">
        <f t="shared" si="3"/>
        <v>40.317420000000006</v>
      </c>
      <c r="E47" s="260">
        <v>282</v>
      </c>
      <c r="F47" s="302">
        <f t="shared" si="1"/>
        <v>282.22194000000002</v>
      </c>
    </row>
    <row r="48" spans="1:6" ht="15.75" x14ac:dyDescent="0.25">
      <c r="A48" s="198" t="s">
        <v>43</v>
      </c>
      <c r="B48" s="296" t="s">
        <v>44</v>
      </c>
      <c r="C48" s="20">
        <v>26</v>
      </c>
      <c r="D48" s="24">
        <f t="shared" si="3"/>
        <v>40.317420000000006</v>
      </c>
      <c r="E48" s="260">
        <v>1048</v>
      </c>
      <c r="F48" s="302">
        <f t="shared" si="1"/>
        <v>1048.2529200000001</v>
      </c>
    </row>
    <row r="49" spans="1:6" ht="15.75" x14ac:dyDescent="0.25">
      <c r="A49" s="206" t="s">
        <v>45</v>
      </c>
      <c r="B49" s="300" t="s">
        <v>1148</v>
      </c>
      <c r="C49" s="20">
        <v>15</v>
      </c>
      <c r="D49" s="24">
        <f t="shared" si="3"/>
        <v>40.317420000000006</v>
      </c>
      <c r="E49" s="260">
        <f>544.83*1.11</f>
        <v>604.76130000000012</v>
      </c>
      <c r="F49" s="302">
        <f t="shared" si="1"/>
        <v>604.76130000000012</v>
      </c>
    </row>
    <row r="50" spans="1:6" ht="15.75" x14ac:dyDescent="0.25">
      <c r="A50" s="18"/>
      <c r="B50" s="19" t="s">
        <v>46</v>
      </c>
      <c r="C50" s="20"/>
      <c r="D50" s="24"/>
      <c r="E50" s="226"/>
      <c r="F50" s="302">
        <f t="shared" si="1"/>
        <v>0</v>
      </c>
    </row>
    <row r="51" spans="1:6" ht="15.75" x14ac:dyDescent="0.25">
      <c r="A51" s="22" t="s">
        <v>47</v>
      </c>
      <c r="B51" s="23" t="s">
        <v>48</v>
      </c>
      <c r="C51" s="20">
        <f>19.1-0.1</f>
        <v>19</v>
      </c>
      <c r="D51" s="24">
        <v>40.32</v>
      </c>
      <c r="E51" s="260">
        <v>770</v>
      </c>
      <c r="F51" s="302">
        <f t="shared" si="1"/>
        <v>766.08</v>
      </c>
    </row>
    <row r="52" spans="1:6" ht="15.75" x14ac:dyDescent="0.25">
      <c r="A52" s="22" t="s">
        <v>49</v>
      </c>
      <c r="B52" s="23" t="s">
        <v>50</v>
      </c>
      <c r="C52" s="20">
        <f>13.63+0.37</f>
        <v>14</v>
      </c>
      <c r="D52" s="24">
        <v>40.32</v>
      </c>
      <c r="E52" s="260">
        <v>550</v>
      </c>
      <c r="F52" s="302">
        <f t="shared" si="1"/>
        <v>564.48</v>
      </c>
    </row>
    <row r="53" spans="1:6" ht="15.75" x14ac:dyDescent="0.25">
      <c r="A53" s="30"/>
      <c r="B53" s="19" t="s">
        <v>51</v>
      </c>
      <c r="C53" s="20"/>
      <c r="D53" s="66"/>
      <c r="E53" s="313"/>
      <c r="F53" s="302">
        <f t="shared" si="1"/>
        <v>0</v>
      </c>
    </row>
    <row r="54" spans="1:6" ht="15.75" x14ac:dyDescent="0.25">
      <c r="A54" s="22" t="s">
        <v>52</v>
      </c>
      <c r="B54" s="23" t="s">
        <v>53</v>
      </c>
      <c r="C54" s="20">
        <f>19.1-0.1</f>
        <v>19</v>
      </c>
      <c r="D54" s="24">
        <v>40.32</v>
      </c>
      <c r="E54" s="260">
        <v>770</v>
      </c>
      <c r="F54" s="302">
        <f t="shared" si="1"/>
        <v>766.08</v>
      </c>
    </row>
    <row r="55" spans="1:6" ht="15.75" x14ac:dyDescent="0.25">
      <c r="A55" s="22" t="s">
        <v>54</v>
      </c>
      <c r="B55" s="23" t="s">
        <v>55</v>
      </c>
      <c r="C55" s="20">
        <f>13.63+0.37</f>
        <v>14</v>
      </c>
      <c r="D55" s="24">
        <v>40.32</v>
      </c>
      <c r="E55" s="260">
        <v>550</v>
      </c>
      <c r="F55" s="302">
        <f t="shared" si="1"/>
        <v>564.48</v>
      </c>
    </row>
    <row r="56" spans="1:6" ht="15.75" x14ac:dyDescent="0.25">
      <c r="A56" s="22" t="s">
        <v>56</v>
      </c>
      <c r="B56" s="23" t="s">
        <v>1118</v>
      </c>
      <c r="C56" s="20">
        <f>19.1-0.1</f>
        <v>19</v>
      </c>
      <c r="D56" s="24">
        <v>40.32</v>
      </c>
      <c r="E56" s="260">
        <v>770</v>
      </c>
      <c r="F56" s="302">
        <f t="shared" si="1"/>
        <v>766.08</v>
      </c>
    </row>
    <row r="57" spans="1:6" ht="15.75" x14ac:dyDescent="0.25">
      <c r="A57" s="22" t="s">
        <v>57</v>
      </c>
      <c r="B57" s="25" t="s">
        <v>58</v>
      </c>
      <c r="C57" s="20">
        <v>5</v>
      </c>
      <c r="D57" s="24">
        <v>40.32</v>
      </c>
      <c r="E57" s="260">
        <f>169.312*1.11</f>
        <v>187.93632000000002</v>
      </c>
      <c r="F57" s="302">
        <f t="shared" si="1"/>
        <v>201.6</v>
      </c>
    </row>
    <row r="58" spans="1:6" ht="15.75" x14ac:dyDescent="0.25">
      <c r="A58" s="22" t="s">
        <v>59</v>
      </c>
      <c r="B58" s="25" t="s">
        <v>60</v>
      </c>
      <c r="C58" s="20"/>
      <c r="D58" s="24"/>
      <c r="E58" s="260">
        <f>1229.8*1.11</f>
        <v>1365.078</v>
      </c>
      <c r="F58" s="302">
        <f t="shared" si="1"/>
        <v>0</v>
      </c>
    </row>
    <row r="59" spans="1:6" ht="47.25" x14ac:dyDescent="0.25">
      <c r="A59" s="28" t="s">
        <v>61</v>
      </c>
      <c r="B59" s="279" t="s">
        <v>1119</v>
      </c>
      <c r="C59" s="20">
        <v>2</v>
      </c>
      <c r="D59" s="24">
        <v>40.32</v>
      </c>
      <c r="E59" s="260">
        <f>87.36*1.11</f>
        <v>96.969600000000014</v>
      </c>
      <c r="F59" s="302">
        <f t="shared" si="1"/>
        <v>80.64</v>
      </c>
    </row>
    <row r="60" spans="1:6" ht="15.75" x14ac:dyDescent="0.25">
      <c r="A60" s="26" t="s">
        <v>62</v>
      </c>
      <c r="B60" s="23" t="s">
        <v>15</v>
      </c>
      <c r="C60" s="20">
        <v>40</v>
      </c>
      <c r="D60" s="24">
        <f>36.322*1.11</f>
        <v>40.317420000000006</v>
      </c>
      <c r="E60" s="260">
        <f>1452.88*1.11</f>
        <v>1612.6968000000002</v>
      </c>
      <c r="F60" s="302">
        <f t="shared" si="1"/>
        <v>1612.6968000000002</v>
      </c>
    </row>
    <row r="61" spans="1:6" ht="15.75" x14ac:dyDescent="0.25">
      <c r="A61" s="26" t="s">
        <v>63</v>
      </c>
      <c r="B61" s="23" t="s">
        <v>41</v>
      </c>
      <c r="C61" s="20">
        <v>20</v>
      </c>
      <c r="D61" s="24">
        <f t="shared" ref="D61:D62" si="4">36.322*1.11</f>
        <v>40.317420000000006</v>
      </c>
      <c r="E61" s="260">
        <f>726.44*1.11</f>
        <v>806.34840000000008</v>
      </c>
      <c r="F61" s="302">
        <f t="shared" si="1"/>
        <v>806.34840000000008</v>
      </c>
    </row>
    <row r="62" spans="1:6" ht="15.75" x14ac:dyDescent="0.25">
      <c r="A62" s="26" t="s">
        <v>64</v>
      </c>
      <c r="B62" s="25" t="s">
        <v>17</v>
      </c>
      <c r="C62" s="20">
        <v>10</v>
      </c>
      <c r="D62" s="24">
        <f t="shared" si="4"/>
        <v>40.317420000000006</v>
      </c>
      <c r="E62" s="260">
        <f>363.22*1.11</f>
        <v>403.17420000000004</v>
      </c>
      <c r="F62" s="302">
        <f t="shared" si="1"/>
        <v>403.17420000000004</v>
      </c>
    </row>
    <row r="63" spans="1:6" ht="15.75" x14ac:dyDescent="0.25">
      <c r="A63" s="30"/>
      <c r="B63" s="19" t="s">
        <v>65</v>
      </c>
      <c r="C63" s="20"/>
      <c r="D63" s="24"/>
      <c r="E63" s="226"/>
      <c r="F63" s="302">
        <f t="shared" ref="F63:F125" si="5">C63*D63</f>
        <v>0</v>
      </c>
    </row>
    <row r="64" spans="1:6" ht="15.75" x14ac:dyDescent="0.25">
      <c r="A64" s="22" t="s">
        <v>66</v>
      </c>
      <c r="B64" s="278" t="s">
        <v>1086</v>
      </c>
      <c r="C64" s="20">
        <f>19.1-0.1</f>
        <v>19</v>
      </c>
      <c r="D64" s="24">
        <v>40.32</v>
      </c>
      <c r="E64" s="314">
        <v>770</v>
      </c>
      <c r="F64" s="302">
        <f t="shared" si="5"/>
        <v>766.08</v>
      </c>
    </row>
    <row r="65" spans="1:6" ht="15.75" x14ac:dyDescent="0.25">
      <c r="A65" s="22" t="s">
        <v>67</v>
      </c>
      <c r="B65" s="278" t="s">
        <v>1087</v>
      </c>
      <c r="C65" s="20">
        <f>13.63+0.37</f>
        <v>14</v>
      </c>
      <c r="D65" s="24">
        <v>40.32</v>
      </c>
      <c r="E65" s="260">
        <v>550</v>
      </c>
      <c r="F65" s="302">
        <f t="shared" si="5"/>
        <v>564.48</v>
      </c>
    </row>
    <row r="66" spans="1:6" ht="15.75" x14ac:dyDescent="0.25">
      <c r="A66" s="22" t="s">
        <v>68</v>
      </c>
      <c r="B66" s="291" t="s">
        <v>1088</v>
      </c>
      <c r="C66" s="20">
        <f>19.1-0.1</f>
        <v>19</v>
      </c>
      <c r="D66" s="24">
        <v>40.32</v>
      </c>
      <c r="E66" s="260">
        <v>770</v>
      </c>
      <c r="F66" s="302">
        <f t="shared" si="5"/>
        <v>766.08</v>
      </c>
    </row>
    <row r="67" spans="1:6" ht="15.75" x14ac:dyDescent="0.25">
      <c r="A67" s="22" t="s">
        <v>69</v>
      </c>
      <c r="B67" s="25" t="s">
        <v>70</v>
      </c>
      <c r="C67" s="20">
        <v>5</v>
      </c>
      <c r="D67" s="24">
        <v>40.32</v>
      </c>
      <c r="E67" s="314">
        <f>171.6*1.11</f>
        <v>190.476</v>
      </c>
      <c r="F67" s="302">
        <f t="shared" si="5"/>
        <v>201.6</v>
      </c>
    </row>
    <row r="68" spans="1:6" ht="15.75" x14ac:dyDescent="0.25">
      <c r="A68" s="22" t="s">
        <v>71</v>
      </c>
      <c r="B68" s="25" t="s">
        <v>72</v>
      </c>
      <c r="C68" s="20"/>
      <c r="D68" s="24"/>
      <c r="E68" s="260">
        <f>1229.8*1.11</f>
        <v>1365.078</v>
      </c>
      <c r="F68" s="302">
        <f t="shared" si="5"/>
        <v>0</v>
      </c>
    </row>
    <row r="69" spans="1:6" ht="15.75" x14ac:dyDescent="0.25">
      <c r="A69" s="198" t="s">
        <v>73</v>
      </c>
      <c r="B69" s="277" t="s">
        <v>1089</v>
      </c>
      <c r="C69" s="20">
        <v>7</v>
      </c>
      <c r="D69" s="66">
        <v>40.32</v>
      </c>
      <c r="E69" s="260">
        <f>257.4*1.11</f>
        <v>285.714</v>
      </c>
      <c r="F69" s="302">
        <f t="shared" si="5"/>
        <v>282.24</v>
      </c>
    </row>
    <row r="70" spans="1:6" ht="15.75" x14ac:dyDescent="0.25">
      <c r="A70" s="198" t="s">
        <v>74</v>
      </c>
      <c r="B70" s="277" t="s">
        <v>75</v>
      </c>
      <c r="C70" s="20">
        <v>8</v>
      </c>
      <c r="D70" s="66">
        <v>40.32</v>
      </c>
      <c r="E70" s="260">
        <f>343.2*1.11</f>
        <v>380.952</v>
      </c>
      <c r="F70" s="302">
        <f t="shared" si="5"/>
        <v>322.56</v>
      </c>
    </row>
    <row r="71" spans="1:6" ht="15.75" x14ac:dyDescent="0.25">
      <c r="A71" s="198" t="s">
        <v>1090</v>
      </c>
      <c r="B71" s="277" t="s">
        <v>1091</v>
      </c>
      <c r="C71" s="20">
        <v>5</v>
      </c>
      <c r="D71" s="66">
        <v>40.32</v>
      </c>
      <c r="E71" s="260">
        <f>171.6*1.11</f>
        <v>190.476</v>
      </c>
      <c r="F71" s="302">
        <f t="shared" si="5"/>
        <v>201.6</v>
      </c>
    </row>
    <row r="72" spans="1:6" ht="15.75" x14ac:dyDescent="0.25">
      <c r="A72" s="198" t="s">
        <v>78</v>
      </c>
      <c r="B72" s="277" t="s">
        <v>1092</v>
      </c>
      <c r="C72" s="20">
        <v>11</v>
      </c>
      <c r="D72" s="66">
        <v>40.32</v>
      </c>
      <c r="E72" s="260">
        <f>429*1.11</f>
        <v>476.19000000000005</v>
      </c>
      <c r="F72" s="302">
        <f t="shared" si="5"/>
        <v>443.52</v>
      </c>
    </row>
    <row r="73" spans="1:6" ht="15.75" x14ac:dyDescent="0.25">
      <c r="A73" s="198" t="s">
        <v>79</v>
      </c>
      <c r="B73" s="277" t="s">
        <v>1093</v>
      </c>
      <c r="C73" s="20">
        <v>2</v>
      </c>
      <c r="D73" s="66">
        <v>40.32</v>
      </c>
      <c r="E73" s="260">
        <f>85.8*1.11</f>
        <v>95.238</v>
      </c>
      <c r="F73" s="302">
        <f t="shared" si="5"/>
        <v>80.64</v>
      </c>
    </row>
    <row r="74" spans="1:6" ht="15.75" x14ac:dyDescent="0.25">
      <c r="A74" s="22" t="s">
        <v>1094</v>
      </c>
      <c r="B74" s="292" t="s">
        <v>1095</v>
      </c>
      <c r="C74" s="20">
        <v>7</v>
      </c>
      <c r="D74" s="66">
        <v>40.32</v>
      </c>
      <c r="E74" s="260">
        <f>257.4*1.11</f>
        <v>285.714</v>
      </c>
      <c r="F74" s="302">
        <f t="shared" si="5"/>
        <v>282.24</v>
      </c>
    </row>
    <row r="75" spans="1:6" ht="15.75" x14ac:dyDescent="0.25">
      <c r="A75" s="22" t="s">
        <v>80</v>
      </c>
      <c r="B75" s="23" t="s">
        <v>81</v>
      </c>
      <c r="C75" s="20">
        <v>14</v>
      </c>
      <c r="D75" s="66">
        <v>40.32</v>
      </c>
      <c r="E75" s="314">
        <f>514.8*1.11</f>
        <v>571.428</v>
      </c>
      <c r="F75" s="302">
        <f t="shared" si="5"/>
        <v>564.48</v>
      </c>
    </row>
    <row r="76" spans="1:6" ht="15.75" x14ac:dyDescent="0.25">
      <c r="A76" s="22" t="s">
        <v>1096</v>
      </c>
      <c r="B76" s="292" t="s">
        <v>1097</v>
      </c>
      <c r="C76" s="20">
        <v>7</v>
      </c>
      <c r="D76" s="66">
        <v>40.32</v>
      </c>
      <c r="E76" s="260">
        <f>257.4*1.11</f>
        <v>285.714</v>
      </c>
      <c r="F76" s="302">
        <f t="shared" si="5"/>
        <v>282.24</v>
      </c>
    </row>
    <row r="77" spans="1:6" ht="15.75" x14ac:dyDescent="0.25">
      <c r="A77" s="198" t="s">
        <v>84</v>
      </c>
      <c r="B77" s="277" t="s">
        <v>1098</v>
      </c>
      <c r="C77" s="20">
        <v>8</v>
      </c>
      <c r="D77" s="66">
        <v>40.32</v>
      </c>
      <c r="E77" s="260">
        <f>343.2*1.11</f>
        <v>380.952</v>
      </c>
      <c r="F77" s="302">
        <f t="shared" si="5"/>
        <v>322.56</v>
      </c>
    </row>
    <row r="78" spans="1:6" ht="15.75" x14ac:dyDescent="0.25">
      <c r="A78" s="198" t="s">
        <v>85</v>
      </c>
      <c r="B78" s="277" t="s">
        <v>1099</v>
      </c>
      <c r="C78" s="20">
        <v>6</v>
      </c>
      <c r="D78" s="66">
        <v>40.32</v>
      </c>
      <c r="E78" s="260">
        <f>223.08*1.11</f>
        <v>247.61880000000002</v>
      </c>
      <c r="F78" s="302">
        <f t="shared" si="5"/>
        <v>241.92000000000002</v>
      </c>
    </row>
    <row r="79" spans="1:6" ht="15.75" x14ac:dyDescent="0.25">
      <c r="A79" s="198" t="s">
        <v>87</v>
      </c>
      <c r="B79" s="277" t="s">
        <v>1100</v>
      </c>
      <c r="C79" s="20">
        <v>7</v>
      </c>
      <c r="D79" s="66">
        <v>40.32</v>
      </c>
      <c r="E79" s="260">
        <f>257.4*1.11</f>
        <v>285.714</v>
      </c>
      <c r="F79" s="302">
        <f t="shared" si="5"/>
        <v>282.24</v>
      </c>
    </row>
    <row r="80" spans="1:6" ht="31.5" x14ac:dyDescent="0.25">
      <c r="A80" s="198" t="s">
        <v>89</v>
      </c>
      <c r="B80" s="279" t="s">
        <v>1101</v>
      </c>
      <c r="C80" s="20">
        <v>14</v>
      </c>
      <c r="D80" s="66">
        <v>40.32</v>
      </c>
      <c r="E80" s="260">
        <f>514.8*1.11</f>
        <v>571.428</v>
      </c>
      <c r="F80" s="302">
        <f t="shared" si="5"/>
        <v>564.48</v>
      </c>
    </row>
    <row r="81" spans="1:6" ht="15.75" x14ac:dyDescent="0.25">
      <c r="A81" s="198" t="s">
        <v>90</v>
      </c>
      <c r="B81" s="277" t="s">
        <v>91</v>
      </c>
      <c r="C81" s="20">
        <v>14</v>
      </c>
      <c r="D81" s="66">
        <v>40.32</v>
      </c>
      <c r="E81" s="260">
        <f>514.8*1.11</f>
        <v>571.428</v>
      </c>
      <c r="F81" s="302">
        <f t="shared" si="5"/>
        <v>564.48</v>
      </c>
    </row>
    <row r="82" spans="1:6" ht="15.75" x14ac:dyDescent="0.25">
      <c r="A82" s="198" t="s">
        <v>92</v>
      </c>
      <c r="B82" s="277" t="s">
        <v>1102</v>
      </c>
      <c r="C82" s="20">
        <v>6</v>
      </c>
      <c r="D82" s="66">
        <v>40.32</v>
      </c>
      <c r="E82" s="260">
        <f>223.08*1.11</f>
        <v>247.61880000000002</v>
      </c>
      <c r="F82" s="302">
        <f t="shared" si="5"/>
        <v>241.92000000000002</v>
      </c>
    </row>
    <row r="83" spans="1:6" ht="15.75" x14ac:dyDescent="0.25">
      <c r="A83" s="198" t="s">
        <v>93</v>
      </c>
      <c r="B83" s="277" t="s">
        <v>94</v>
      </c>
      <c r="C83" s="20">
        <v>4</v>
      </c>
      <c r="D83" s="66">
        <v>40.32</v>
      </c>
      <c r="E83" s="260">
        <f>171.6*1.11</f>
        <v>190.476</v>
      </c>
      <c r="F83" s="302">
        <f t="shared" si="5"/>
        <v>161.28</v>
      </c>
    </row>
    <row r="84" spans="1:6" ht="15.75" x14ac:dyDescent="0.25">
      <c r="A84" s="198" t="s">
        <v>95</v>
      </c>
      <c r="B84" s="277" t="s">
        <v>96</v>
      </c>
      <c r="C84" s="20">
        <v>7</v>
      </c>
      <c r="D84" s="66">
        <v>40.32</v>
      </c>
      <c r="E84" s="260">
        <f>257.4*1.11</f>
        <v>285.714</v>
      </c>
      <c r="F84" s="302">
        <f t="shared" si="5"/>
        <v>282.24</v>
      </c>
    </row>
    <row r="85" spans="1:6" ht="15.75" x14ac:dyDescent="0.25">
      <c r="A85" s="198" t="s">
        <v>97</v>
      </c>
      <c r="B85" s="277" t="s">
        <v>1103</v>
      </c>
      <c r="C85" s="20">
        <v>2</v>
      </c>
      <c r="D85" s="66">
        <v>40.32</v>
      </c>
      <c r="E85" s="260">
        <f>85.8*1.111</f>
        <v>95.323799999999991</v>
      </c>
      <c r="F85" s="302">
        <f t="shared" si="5"/>
        <v>80.64</v>
      </c>
    </row>
    <row r="86" spans="1:6" ht="15.75" x14ac:dyDescent="0.25">
      <c r="A86" s="22" t="s">
        <v>1104</v>
      </c>
      <c r="B86" s="34" t="s">
        <v>1105</v>
      </c>
      <c r="C86" s="20">
        <v>2</v>
      </c>
      <c r="D86" s="66">
        <v>40.32</v>
      </c>
      <c r="E86" s="260">
        <f>85.8*1.111</f>
        <v>95.323799999999991</v>
      </c>
      <c r="F86" s="302">
        <f t="shared" si="5"/>
        <v>80.64</v>
      </c>
    </row>
    <row r="87" spans="1:6" ht="15.75" x14ac:dyDescent="0.25">
      <c r="A87" s="22" t="s">
        <v>1106</v>
      </c>
      <c r="B87" s="293" t="s">
        <v>1107</v>
      </c>
      <c r="C87" s="20">
        <v>4</v>
      </c>
      <c r="D87" s="66">
        <v>40.32</v>
      </c>
      <c r="E87" s="260">
        <v>190</v>
      </c>
      <c r="F87" s="302">
        <f t="shared" si="5"/>
        <v>161.28</v>
      </c>
    </row>
    <row r="88" spans="1:6" ht="15.75" x14ac:dyDescent="0.25">
      <c r="A88" s="22" t="s">
        <v>1108</v>
      </c>
      <c r="B88" s="294" t="s">
        <v>1109</v>
      </c>
      <c r="C88" s="20">
        <v>3</v>
      </c>
      <c r="D88" s="66">
        <v>40.32</v>
      </c>
      <c r="E88" s="260">
        <f>120.12*1.11</f>
        <v>133.33320000000001</v>
      </c>
      <c r="F88" s="302">
        <f t="shared" si="5"/>
        <v>120.96000000000001</v>
      </c>
    </row>
    <row r="89" spans="1:6" ht="15.75" x14ac:dyDescent="0.25">
      <c r="A89" s="198" t="s">
        <v>99</v>
      </c>
      <c r="B89" s="277" t="s">
        <v>1110</v>
      </c>
      <c r="C89" s="20">
        <v>2</v>
      </c>
      <c r="D89" s="66">
        <v>40.32</v>
      </c>
      <c r="E89" s="260">
        <f>85.8*1.11</f>
        <v>95.238</v>
      </c>
      <c r="F89" s="302">
        <f t="shared" si="5"/>
        <v>80.64</v>
      </c>
    </row>
    <row r="90" spans="1:6" ht="15.75" x14ac:dyDescent="0.25">
      <c r="A90" s="198" t="s">
        <v>101</v>
      </c>
      <c r="B90" s="277" t="s">
        <v>1111</v>
      </c>
      <c r="C90" s="20">
        <v>2</v>
      </c>
      <c r="D90" s="66">
        <v>40.32</v>
      </c>
      <c r="E90" s="260">
        <f>85.8*1.11</f>
        <v>95.238</v>
      </c>
      <c r="F90" s="302">
        <f t="shared" si="5"/>
        <v>80.64</v>
      </c>
    </row>
    <row r="91" spans="1:6" ht="15.75" x14ac:dyDescent="0.25">
      <c r="A91" s="18"/>
      <c r="B91" s="29" t="s">
        <v>102</v>
      </c>
      <c r="C91" s="20"/>
      <c r="D91" s="66"/>
      <c r="E91" s="313"/>
      <c r="F91" s="302">
        <f t="shared" si="5"/>
        <v>0</v>
      </c>
    </row>
    <row r="92" spans="1:6" ht="15.75" x14ac:dyDescent="0.25">
      <c r="A92" s="198" t="s">
        <v>103</v>
      </c>
      <c r="B92" s="279" t="s">
        <v>1112</v>
      </c>
      <c r="C92" s="20">
        <v>14</v>
      </c>
      <c r="D92" s="66">
        <v>40.32</v>
      </c>
      <c r="E92" s="260">
        <f>520.52*1.11</f>
        <v>577.77719999999999</v>
      </c>
      <c r="F92" s="302">
        <f t="shared" si="5"/>
        <v>564.48</v>
      </c>
    </row>
    <row r="93" spans="1:6" ht="15.75" x14ac:dyDescent="0.25">
      <c r="A93" s="22" t="s">
        <v>30</v>
      </c>
      <c r="B93" s="282" t="s">
        <v>1113</v>
      </c>
      <c r="C93" s="20">
        <v>14</v>
      </c>
      <c r="D93" s="66">
        <v>40.32</v>
      </c>
      <c r="E93" s="260">
        <f>520.52*1.11</f>
        <v>577.77719999999999</v>
      </c>
      <c r="F93" s="302">
        <f t="shared" si="5"/>
        <v>564.48</v>
      </c>
    </row>
    <row r="94" spans="1:6" ht="15.75" x14ac:dyDescent="0.25">
      <c r="A94" s="22" t="s">
        <v>104</v>
      </c>
      <c r="B94" s="282" t="s">
        <v>105</v>
      </c>
      <c r="C94" s="20">
        <v>43</v>
      </c>
      <c r="D94" s="66">
        <v>40.32</v>
      </c>
      <c r="E94" s="260">
        <f t="shared" ref="E94:E96" si="6">1561.56*1.11</f>
        <v>1733.3316</v>
      </c>
      <c r="F94" s="302">
        <f t="shared" si="5"/>
        <v>1733.76</v>
      </c>
    </row>
    <row r="95" spans="1:6" ht="15.75" x14ac:dyDescent="0.25">
      <c r="A95" s="22" t="s">
        <v>106</v>
      </c>
      <c r="B95" s="282" t="s">
        <v>1114</v>
      </c>
      <c r="C95" s="20">
        <v>43</v>
      </c>
      <c r="D95" s="66">
        <v>40.32</v>
      </c>
      <c r="E95" s="260">
        <f t="shared" si="6"/>
        <v>1733.3316</v>
      </c>
      <c r="F95" s="302">
        <f t="shared" si="5"/>
        <v>1733.76</v>
      </c>
    </row>
    <row r="96" spans="1:6" ht="15.75" x14ac:dyDescent="0.25">
      <c r="A96" s="22" t="s">
        <v>1115</v>
      </c>
      <c r="B96" s="259" t="s">
        <v>1116</v>
      </c>
      <c r="C96" s="20">
        <v>43</v>
      </c>
      <c r="D96" s="66">
        <v>40.32</v>
      </c>
      <c r="E96" s="260">
        <f t="shared" si="6"/>
        <v>1733.3316</v>
      </c>
      <c r="F96" s="302">
        <f t="shared" si="5"/>
        <v>1733.76</v>
      </c>
    </row>
    <row r="97" spans="1:6" ht="15.75" x14ac:dyDescent="0.25">
      <c r="A97" s="198" t="s">
        <v>107</v>
      </c>
      <c r="B97" s="279" t="s">
        <v>1117</v>
      </c>
      <c r="C97" s="20">
        <v>14</v>
      </c>
      <c r="D97" s="66">
        <v>40.32</v>
      </c>
      <c r="E97" s="260">
        <f>520.52*1.11</f>
        <v>577.77719999999999</v>
      </c>
      <c r="F97" s="302">
        <f t="shared" si="5"/>
        <v>564.48</v>
      </c>
    </row>
    <row r="98" spans="1:6" ht="15.75" x14ac:dyDescent="0.25">
      <c r="A98" s="18"/>
      <c r="B98" s="19" t="s">
        <v>108</v>
      </c>
      <c r="C98" s="20"/>
      <c r="D98" s="24"/>
      <c r="E98" s="226"/>
      <c r="F98" s="302">
        <f t="shared" si="5"/>
        <v>0</v>
      </c>
    </row>
    <row r="99" spans="1:6" ht="15.75" x14ac:dyDescent="0.25">
      <c r="A99" s="22" t="s">
        <v>109</v>
      </c>
      <c r="B99" s="23" t="s">
        <v>110</v>
      </c>
      <c r="C99" s="20">
        <f>19.25-0.25</f>
        <v>19</v>
      </c>
      <c r="D99" s="24">
        <v>40</v>
      </c>
      <c r="E99" s="260">
        <v>770</v>
      </c>
      <c r="F99" s="302">
        <f t="shared" si="5"/>
        <v>760</v>
      </c>
    </row>
    <row r="100" spans="1:6" ht="15.75" x14ac:dyDescent="0.25">
      <c r="A100" s="22" t="s">
        <v>111</v>
      </c>
      <c r="B100" s="23" t="s">
        <v>112</v>
      </c>
      <c r="C100" s="20">
        <f>13.75+0.25</f>
        <v>14</v>
      </c>
      <c r="D100" s="24">
        <v>40</v>
      </c>
      <c r="E100" s="260">
        <v>550</v>
      </c>
      <c r="F100" s="302">
        <f t="shared" si="5"/>
        <v>560</v>
      </c>
    </row>
    <row r="101" spans="1:6" ht="15.75" x14ac:dyDescent="0.25">
      <c r="A101" s="22" t="s">
        <v>113</v>
      </c>
      <c r="B101" s="23" t="s">
        <v>114</v>
      </c>
      <c r="C101" s="20">
        <v>5</v>
      </c>
      <c r="D101" s="24">
        <v>40</v>
      </c>
      <c r="E101" s="260">
        <f>205.92*1.11</f>
        <v>228.5712</v>
      </c>
      <c r="F101" s="302">
        <f t="shared" si="5"/>
        <v>200</v>
      </c>
    </row>
    <row r="102" spans="1:6" ht="15.75" x14ac:dyDescent="0.25">
      <c r="A102" s="22" t="s">
        <v>115</v>
      </c>
      <c r="B102" s="291" t="s">
        <v>1085</v>
      </c>
      <c r="C102" s="20">
        <f>19.25-0.25</f>
        <v>19</v>
      </c>
      <c r="D102" s="24">
        <v>40</v>
      </c>
      <c r="E102" s="260">
        <v>770</v>
      </c>
      <c r="F102" s="302">
        <f t="shared" si="5"/>
        <v>760</v>
      </c>
    </row>
    <row r="103" spans="1:6" ht="15.75" x14ac:dyDescent="0.25">
      <c r="A103" s="22" t="s">
        <v>116</v>
      </c>
      <c r="B103" s="25" t="s">
        <v>117</v>
      </c>
      <c r="C103" s="20"/>
      <c r="D103" s="24"/>
      <c r="E103" s="260">
        <f>1229.8*1.11</f>
        <v>1365.078</v>
      </c>
      <c r="F103" s="302">
        <f t="shared" si="5"/>
        <v>0</v>
      </c>
    </row>
    <row r="104" spans="1:6" ht="15.75" x14ac:dyDescent="0.25">
      <c r="A104" s="18" t="s">
        <v>118</v>
      </c>
      <c r="B104" s="25" t="s">
        <v>17</v>
      </c>
      <c r="C104" s="20">
        <v>10</v>
      </c>
      <c r="D104" s="24">
        <v>40</v>
      </c>
      <c r="E104" s="260">
        <f>360.36*1.11</f>
        <v>399.99960000000004</v>
      </c>
      <c r="F104" s="302">
        <f t="shared" si="5"/>
        <v>400</v>
      </c>
    </row>
    <row r="105" spans="1:6" ht="15.75" x14ac:dyDescent="0.25">
      <c r="A105" s="22" t="s">
        <v>1083</v>
      </c>
      <c r="B105" s="25" t="s">
        <v>1084</v>
      </c>
      <c r="C105" s="20">
        <v>3</v>
      </c>
      <c r="D105" s="24">
        <f>36.036*1.11</f>
        <v>39.999960000000002</v>
      </c>
      <c r="E105" s="260">
        <f>108.108*1.11</f>
        <v>119.99988000000002</v>
      </c>
      <c r="F105" s="302">
        <f t="shared" si="5"/>
        <v>119.99988</v>
      </c>
    </row>
    <row r="106" spans="1:6" ht="15.75" x14ac:dyDescent="0.25">
      <c r="A106" s="22" t="s">
        <v>120</v>
      </c>
      <c r="B106" s="23" t="s">
        <v>39</v>
      </c>
      <c r="C106" s="20">
        <v>15</v>
      </c>
      <c r="D106" s="24">
        <f>36.036*1.11</f>
        <v>39.999960000000002</v>
      </c>
      <c r="E106" s="260">
        <f>540.54*1.11</f>
        <v>599.99940000000004</v>
      </c>
      <c r="F106" s="302">
        <f t="shared" si="5"/>
        <v>599.99940000000004</v>
      </c>
    </row>
    <row r="107" spans="1:6" ht="31.5" x14ac:dyDescent="0.25">
      <c r="A107" s="22" t="s">
        <v>1081</v>
      </c>
      <c r="B107" s="259" t="s">
        <v>1082</v>
      </c>
      <c r="C107" s="20"/>
      <c r="D107" s="24"/>
      <c r="E107" s="260">
        <v>1920</v>
      </c>
      <c r="F107" s="302">
        <f t="shared" si="5"/>
        <v>0</v>
      </c>
    </row>
    <row r="108" spans="1:6" ht="15.75" x14ac:dyDescent="0.25">
      <c r="A108" s="28" t="s">
        <v>121</v>
      </c>
      <c r="B108" s="23" t="s">
        <v>1080</v>
      </c>
      <c r="C108" s="20"/>
      <c r="D108" s="24"/>
      <c r="E108" s="260">
        <f>1664.52*1.11</f>
        <v>1847.6172000000001</v>
      </c>
      <c r="F108" s="302">
        <f t="shared" si="5"/>
        <v>0</v>
      </c>
    </row>
    <row r="109" spans="1:6" ht="15.75" x14ac:dyDescent="0.25">
      <c r="A109" s="22" t="s">
        <v>122</v>
      </c>
      <c r="B109" s="23" t="s">
        <v>1079</v>
      </c>
      <c r="C109" s="32">
        <v>40</v>
      </c>
      <c r="D109" s="24">
        <f>36.036*1.11</f>
        <v>39.999960000000002</v>
      </c>
      <c r="E109" s="260">
        <f>1441.44*1.11</f>
        <v>1599.9984000000002</v>
      </c>
      <c r="F109" s="302">
        <f t="shared" si="5"/>
        <v>1599.9983999999999</v>
      </c>
    </row>
    <row r="110" spans="1:6" ht="15.75" x14ac:dyDescent="0.25">
      <c r="A110" s="22" t="s">
        <v>123</v>
      </c>
      <c r="B110" s="23" t="s">
        <v>124</v>
      </c>
      <c r="C110" s="20">
        <f>13+15</f>
        <v>28</v>
      </c>
      <c r="D110" s="24">
        <f>36.036*1.11</f>
        <v>39.999960000000002</v>
      </c>
      <c r="E110" s="260">
        <f>1009.008*1.11</f>
        <v>1119.9988800000001</v>
      </c>
      <c r="F110" s="302">
        <f t="shared" si="5"/>
        <v>1119.9988800000001</v>
      </c>
    </row>
    <row r="111" spans="1:6" ht="15.75" x14ac:dyDescent="0.25">
      <c r="A111" s="28" t="s">
        <v>1078</v>
      </c>
      <c r="B111" s="23" t="s">
        <v>44</v>
      </c>
      <c r="C111" s="20"/>
      <c r="D111" s="24"/>
      <c r="E111" s="260">
        <f>1484.34*1.11</f>
        <v>1647.6174000000001</v>
      </c>
      <c r="F111" s="302">
        <f t="shared" si="5"/>
        <v>0</v>
      </c>
    </row>
    <row r="112" spans="1:6" ht="15.75" x14ac:dyDescent="0.25">
      <c r="A112" s="28" t="s">
        <v>125</v>
      </c>
      <c r="B112" s="23" t="s">
        <v>1077</v>
      </c>
      <c r="C112" s="20"/>
      <c r="D112" s="24"/>
      <c r="E112" s="260">
        <f>2024.88*1.11</f>
        <v>2247.6168000000002</v>
      </c>
      <c r="F112" s="302">
        <f t="shared" si="5"/>
        <v>0</v>
      </c>
    </row>
    <row r="113" spans="1:6" ht="15.75" x14ac:dyDescent="0.25">
      <c r="A113" s="28" t="s">
        <v>126</v>
      </c>
      <c r="B113" s="23" t="s">
        <v>1076</v>
      </c>
      <c r="C113" s="20">
        <v>10</v>
      </c>
      <c r="D113" s="24">
        <f>36.036*1.11</f>
        <v>39.999960000000002</v>
      </c>
      <c r="E113" s="260">
        <f>360.36*1.11</f>
        <v>399.99960000000004</v>
      </c>
      <c r="F113" s="302">
        <f t="shared" si="5"/>
        <v>399.99959999999999</v>
      </c>
    </row>
    <row r="114" spans="1:6" ht="31.5" x14ac:dyDescent="0.25">
      <c r="A114" s="28" t="s">
        <v>127</v>
      </c>
      <c r="B114" s="282" t="s">
        <v>1075</v>
      </c>
      <c r="C114" s="20"/>
      <c r="D114" s="24"/>
      <c r="E114" s="260">
        <f>2529.384*1.11</f>
        <v>2807.6162400000003</v>
      </c>
      <c r="F114" s="302">
        <f t="shared" si="5"/>
        <v>0</v>
      </c>
    </row>
    <row r="115" spans="1:6" ht="15.75" x14ac:dyDescent="0.25">
      <c r="A115" s="28" t="s">
        <v>128</v>
      </c>
      <c r="B115" s="23" t="s">
        <v>1074</v>
      </c>
      <c r="C115" s="20"/>
      <c r="D115" s="24"/>
      <c r="E115" s="260">
        <f>1304.16*1.11</f>
        <v>1447.6176000000003</v>
      </c>
      <c r="F115" s="302">
        <f t="shared" si="5"/>
        <v>0</v>
      </c>
    </row>
    <row r="116" spans="1:6" ht="15.75" x14ac:dyDescent="0.25">
      <c r="A116" s="28" t="s">
        <v>129</v>
      </c>
      <c r="B116" s="257" t="s">
        <v>1073</v>
      </c>
      <c r="C116" s="20"/>
      <c r="D116" s="24"/>
      <c r="E116" s="260">
        <f>1592.448*1.11</f>
        <v>1767.6172800000002</v>
      </c>
      <c r="F116" s="302">
        <f t="shared" si="5"/>
        <v>0</v>
      </c>
    </row>
    <row r="117" spans="1:6" ht="15.75" x14ac:dyDescent="0.25">
      <c r="A117" s="22" t="s">
        <v>130</v>
      </c>
      <c r="B117" s="23" t="s">
        <v>1072</v>
      </c>
      <c r="C117" s="20"/>
      <c r="D117" s="24"/>
      <c r="E117" s="260">
        <f>1592.448*1.11</f>
        <v>1767.6172800000002</v>
      </c>
      <c r="F117" s="302">
        <f t="shared" si="5"/>
        <v>0</v>
      </c>
    </row>
    <row r="118" spans="1:6" ht="15.75" x14ac:dyDescent="0.25">
      <c r="A118" s="28" t="s">
        <v>131</v>
      </c>
      <c r="B118" s="23" t="s">
        <v>1071</v>
      </c>
      <c r="C118" s="20"/>
      <c r="D118" s="24"/>
      <c r="E118" s="260">
        <f>2024.88*1.11</f>
        <v>2247.6168000000002</v>
      </c>
      <c r="F118" s="302">
        <f t="shared" si="5"/>
        <v>0</v>
      </c>
    </row>
    <row r="119" spans="1:6" ht="15.75" x14ac:dyDescent="0.25">
      <c r="A119" s="28" t="s">
        <v>1067</v>
      </c>
      <c r="B119" s="259" t="s">
        <v>1068</v>
      </c>
      <c r="C119" s="20">
        <v>7</v>
      </c>
      <c r="D119" s="24">
        <f>36.036*1.11</f>
        <v>39.999960000000002</v>
      </c>
      <c r="E119" s="260">
        <f>252.252*1.11</f>
        <v>279.99972000000002</v>
      </c>
      <c r="F119" s="302">
        <f t="shared" si="5"/>
        <v>279.99972000000002</v>
      </c>
    </row>
    <row r="120" spans="1:6" ht="31.5" x14ac:dyDescent="0.25">
      <c r="A120" s="28" t="s">
        <v>1069</v>
      </c>
      <c r="B120" s="279" t="s">
        <v>1070</v>
      </c>
      <c r="C120" s="20">
        <v>7</v>
      </c>
      <c r="D120" s="24">
        <f t="shared" ref="D120:D123" si="7">36.036*1.11</f>
        <v>39.999960000000002</v>
      </c>
      <c r="E120" s="260">
        <f>252.252*1.11</f>
        <v>279.99972000000002</v>
      </c>
      <c r="F120" s="302">
        <f t="shared" si="5"/>
        <v>279.99972000000002</v>
      </c>
    </row>
    <row r="121" spans="1:6" ht="15.75" x14ac:dyDescent="0.25">
      <c r="A121" s="28" t="s">
        <v>1065</v>
      </c>
      <c r="B121" s="259" t="s">
        <v>1066</v>
      </c>
      <c r="C121" s="20">
        <v>2</v>
      </c>
      <c r="D121" s="24">
        <f t="shared" si="7"/>
        <v>39.999960000000002</v>
      </c>
      <c r="E121" s="260">
        <f>72.072*1.11</f>
        <v>79.999920000000003</v>
      </c>
      <c r="F121" s="302">
        <f t="shared" si="5"/>
        <v>79.999920000000003</v>
      </c>
    </row>
    <row r="122" spans="1:6" ht="31.5" x14ac:dyDescent="0.25">
      <c r="A122" s="28" t="s">
        <v>132</v>
      </c>
      <c r="B122" s="25" t="s">
        <v>133</v>
      </c>
      <c r="C122" s="20">
        <v>10</v>
      </c>
      <c r="D122" s="24">
        <f t="shared" si="7"/>
        <v>39.999960000000002</v>
      </c>
      <c r="E122" s="260">
        <f>360.36*1.11</f>
        <v>399.99960000000004</v>
      </c>
      <c r="F122" s="302">
        <f t="shared" si="5"/>
        <v>399.99959999999999</v>
      </c>
    </row>
    <row r="123" spans="1:6" ht="15.75" x14ac:dyDescent="0.25">
      <c r="A123" s="22" t="s">
        <v>134</v>
      </c>
      <c r="B123" s="282" t="s">
        <v>1064</v>
      </c>
      <c r="C123" s="20">
        <v>35</v>
      </c>
      <c r="D123" s="24">
        <f t="shared" si="7"/>
        <v>39.999960000000002</v>
      </c>
      <c r="E123" s="260">
        <f>1258.4*1.11</f>
        <v>1396.8240000000003</v>
      </c>
      <c r="F123" s="302">
        <f t="shared" si="5"/>
        <v>1399.9986000000001</v>
      </c>
    </row>
    <row r="124" spans="1:6" ht="15.75" x14ac:dyDescent="0.25">
      <c r="A124" s="22" t="s">
        <v>135</v>
      </c>
      <c r="B124" s="23" t="s">
        <v>136</v>
      </c>
      <c r="C124" s="20"/>
      <c r="D124" s="24"/>
      <c r="E124" s="260">
        <f>4649.5*1.11</f>
        <v>5160.9450000000006</v>
      </c>
      <c r="F124" s="302">
        <f t="shared" si="5"/>
        <v>0</v>
      </c>
    </row>
    <row r="125" spans="1:6" ht="15.75" x14ac:dyDescent="0.25">
      <c r="A125" s="22" t="s">
        <v>137</v>
      </c>
      <c r="B125" s="23" t="s">
        <v>138</v>
      </c>
      <c r="C125" s="20"/>
      <c r="D125" s="24"/>
      <c r="E125" s="260">
        <f>3928.78*1.11</f>
        <v>4360.9458000000004</v>
      </c>
      <c r="F125" s="302">
        <f t="shared" si="5"/>
        <v>0</v>
      </c>
    </row>
    <row r="126" spans="1:6" ht="15.75" x14ac:dyDescent="0.25">
      <c r="A126" s="22" t="s">
        <v>139</v>
      </c>
      <c r="B126" s="23" t="s">
        <v>140</v>
      </c>
      <c r="C126" s="32"/>
      <c r="D126" s="24"/>
      <c r="E126" s="260">
        <f>2670.38*1.11</f>
        <v>2964.1218000000003</v>
      </c>
      <c r="F126" s="302">
        <f t="shared" ref="F126:F186" si="8">C126*D126</f>
        <v>0</v>
      </c>
    </row>
    <row r="127" spans="1:6" ht="15.75" x14ac:dyDescent="0.25">
      <c r="A127" s="22" t="s">
        <v>141</v>
      </c>
      <c r="B127" s="23" t="s">
        <v>142</v>
      </c>
      <c r="C127" s="20"/>
      <c r="D127" s="24"/>
      <c r="E127" s="260">
        <f>3391.1*1.11</f>
        <v>3764.1210000000001</v>
      </c>
      <c r="F127" s="302">
        <f t="shared" si="8"/>
        <v>0</v>
      </c>
    </row>
    <row r="128" spans="1:6" ht="15.75" x14ac:dyDescent="0.25">
      <c r="A128" s="28" t="s">
        <v>143</v>
      </c>
      <c r="B128" s="23" t="s">
        <v>144</v>
      </c>
      <c r="C128" s="35"/>
      <c r="D128" s="24"/>
      <c r="E128" s="260">
        <f>6101.6*1.11</f>
        <v>6772.7760000000007</v>
      </c>
      <c r="F128" s="302">
        <f t="shared" si="8"/>
        <v>0</v>
      </c>
    </row>
    <row r="129" spans="1:6" ht="15.75" x14ac:dyDescent="0.25">
      <c r="A129" s="28" t="s">
        <v>145</v>
      </c>
      <c r="B129" s="23" t="s">
        <v>146</v>
      </c>
      <c r="C129" s="33"/>
      <c r="D129" s="67"/>
      <c r="E129" s="315">
        <f>5380.88*1.11</f>
        <v>5972.7768000000005</v>
      </c>
      <c r="F129" s="302">
        <f t="shared" si="8"/>
        <v>0</v>
      </c>
    </row>
    <row r="130" spans="1:6" ht="15.75" x14ac:dyDescent="0.25">
      <c r="A130" s="28" t="s">
        <v>147</v>
      </c>
      <c r="B130" s="23" t="s">
        <v>148</v>
      </c>
      <c r="C130" s="33"/>
      <c r="D130" s="67"/>
      <c r="E130" s="315">
        <f>4122.48*1.11</f>
        <v>4575.9528</v>
      </c>
      <c r="F130" s="302">
        <f t="shared" si="8"/>
        <v>0</v>
      </c>
    </row>
    <row r="131" spans="1:6" ht="15.75" x14ac:dyDescent="0.25">
      <c r="A131" s="28" t="s">
        <v>149</v>
      </c>
      <c r="B131" s="23" t="s">
        <v>150</v>
      </c>
      <c r="C131" s="20"/>
      <c r="D131" s="24"/>
      <c r="E131" s="260">
        <f>4843.2*1.11</f>
        <v>5375.9520000000002</v>
      </c>
      <c r="F131" s="302">
        <f t="shared" si="8"/>
        <v>0</v>
      </c>
    </row>
    <row r="132" spans="1:6" ht="15.75" x14ac:dyDescent="0.25">
      <c r="A132" s="22" t="s">
        <v>151</v>
      </c>
      <c r="B132" s="210" t="s">
        <v>1199</v>
      </c>
      <c r="C132" s="20"/>
      <c r="D132" s="24"/>
      <c r="E132" s="260">
        <f>1304.16*1.11</f>
        <v>1447.6176000000003</v>
      </c>
      <c r="F132" s="302">
        <f t="shared" si="8"/>
        <v>0</v>
      </c>
    </row>
    <row r="133" spans="1:6" ht="15.75" x14ac:dyDescent="0.25">
      <c r="A133" s="22" t="s">
        <v>152</v>
      </c>
      <c r="B133" s="210" t="s">
        <v>1200</v>
      </c>
      <c r="C133" s="20"/>
      <c r="D133" s="24"/>
      <c r="E133" s="260">
        <f>1304.16*1.11</f>
        <v>1447.6176000000003</v>
      </c>
      <c r="F133" s="302">
        <f t="shared" si="8"/>
        <v>0</v>
      </c>
    </row>
    <row r="134" spans="1:6" ht="15.75" x14ac:dyDescent="0.25">
      <c r="A134" s="28" t="s">
        <v>153</v>
      </c>
      <c r="B134" s="23" t="s">
        <v>154</v>
      </c>
      <c r="C134" s="20"/>
      <c r="D134" s="24"/>
      <c r="E134" s="260">
        <f>1790.36*1.11</f>
        <v>1987.2996000000001</v>
      </c>
      <c r="F134" s="302">
        <f t="shared" si="8"/>
        <v>0</v>
      </c>
    </row>
    <row r="135" spans="1:6" ht="15.75" x14ac:dyDescent="0.25">
      <c r="A135" s="22" t="s">
        <v>28</v>
      </c>
      <c r="B135" s="23" t="s">
        <v>622</v>
      </c>
      <c r="C135" s="20">
        <v>10</v>
      </c>
      <c r="D135" s="24">
        <f>36.036*1.11</f>
        <v>39.999960000000002</v>
      </c>
      <c r="E135" s="260">
        <f>360.36*1.11</f>
        <v>399.99960000000004</v>
      </c>
      <c r="F135" s="302">
        <f t="shared" si="8"/>
        <v>399.99959999999999</v>
      </c>
    </row>
    <row r="136" spans="1:6" ht="15.75" x14ac:dyDescent="0.25">
      <c r="A136" s="22" t="s">
        <v>30</v>
      </c>
      <c r="B136" s="34" t="s">
        <v>623</v>
      </c>
      <c r="C136" s="20">
        <v>5</v>
      </c>
      <c r="D136" s="24">
        <f>36.036*1.11</f>
        <v>39.999960000000002</v>
      </c>
      <c r="E136" s="260">
        <f>180.18*1.11</f>
        <v>199.99980000000002</v>
      </c>
      <c r="F136" s="302">
        <f t="shared" si="8"/>
        <v>199.99979999999999</v>
      </c>
    </row>
    <row r="137" spans="1:6" ht="15.75" x14ac:dyDescent="0.25">
      <c r="A137" s="18"/>
      <c r="B137" s="19" t="s">
        <v>155</v>
      </c>
      <c r="C137" s="20"/>
      <c r="D137" s="24"/>
      <c r="E137" s="226"/>
      <c r="F137" s="302">
        <f t="shared" si="8"/>
        <v>0</v>
      </c>
    </row>
    <row r="138" spans="1:6" ht="15.75" x14ac:dyDescent="0.25">
      <c r="A138" s="22" t="s">
        <v>156</v>
      </c>
      <c r="B138" s="23" t="s">
        <v>157</v>
      </c>
      <c r="C138" s="20">
        <f>19.1-0.1</f>
        <v>19</v>
      </c>
      <c r="D138" s="24">
        <v>40.32</v>
      </c>
      <c r="E138" s="260">
        <v>770</v>
      </c>
      <c r="F138" s="302">
        <f t="shared" si="8"/>
        <v>766.08</v>
      </c>
    </row>
    <row r="139" spans="1:6" ht="15.75" x14ac:dyDescent="0.25">
      <c r="A139" s="22" t="s">
        <v>158</v>
      </c>
      <c r="B139" s="23" t="s">
        <v>159</v>
      </c>
      <c r="C139" s="20">
        <f>13.63+0.37</f>
        <v>14</v>
      </c>
      <c r="D139" s="24">
        <v>40.32</v>
      </c>
      <c r="E139" s="260">
        <v>550</v>
      </c>
      <c r="F139" s="302">
        <f t="shared" si="8"/>
        <v>564.48</v>
      </c>
    </row>
    <row r="140" spans="1:6" ht="15.75" x14ac:dyDescent="0.25">
      <c r="A140" s="22" t="s">
        <v>160</v>
      </c>
      <c r="B140" s="23" t="s">
        <v>1044</v>
      </c>
      <c r="C140" s="20">
        <f>19.1-0.1</f>
        <v>19</v>
      </c>
      <c r="D140" s="24">
        <v>40.32</v>
      </c>
      <c r="E140" s="260">
        <v>770</v>
      </c>
      <c r="F140" s="302">
        <f t="shared" si="8"/>
        <v>766.08</v>
      </c>
    </row>
    <row r="141" spans="1:6" ht="31.5" x14ac:dyDescent="0.25">
      <c r="A141" s="22" t="s">
        <v>161</v>
      </c>
      <c r="B141" s="25" t="s">
        <v>162</v>
      </c>
      <c r="C141" s="20">
        <v>4</v>
      </c>
      <c r="D141" s="24">
        <v>40.32</v>
      </c>
      <c r="E141" s="260">
        <f>163.02*1.11</f>
        <v>180.95220000000003</v>
      </c>
      <c r="F141" s="302">
        <f t="shared" si="8"/>
        <v>161.28</v>
      </c>
    </row>
    <row r="142" spans="1:6" ht="15.75" x14ac:dyDescent="0.25">
      <c r="A142" s="22" t="s">
        <v>163</v>
      </c>
      <c r="B142" s="25" t="s">
        <v>164</v>
      </c>
      <c r="C142" s="20"/>
      <c r="D142" s="24"/>
      <c r="E142" s="260">
        <f>1069.64*1.11</f>
        <v>1187.3004000000003</v>
      </c>
      <c r="F142" s="302">
        <f t="shared" si="8"/>
        <v>0</v>
      </c>
    </row>
    <row r="143" spans="1:6" ht="15.75" x14ac:dyDescent="0.25">
      <c r="A143" s="198" t="s">
        <v>76</v>
      </c>
      <c r="B143" s="277" t="s">
        <v>77</v>
      </c>
      <c r="C143" s="20">
        <v>17</v>
      </c>
      <c r="D143" s="24">
        <v>40.32</v>
      </c>
      <c r="E143" s="260">
        <f>629.2*1.11</f>
        <v>698.41200000000015</v>
      </c>
      <c r="F143" s="302">
        <f t="shared" si="8"/>
        <v>685.44</v>
      </c>
    </row>
    <row r="144" spans="1:6" ht="15.75" x14ac:dyDescent="0.25">
      <c r="A144" s="198" t="s">
        <v>165</v>
      </c>
      <c r="B144" s="277" t="s">
        <v>1045</v>
      </c>
      <c r="C144" s="20">
        <v>6</v>
      </c>
      <c r="D144" s="24">
        <v>40.32</v>
      </c>
      <c r="E144" s="260">
        <f>251.68*1.11</f>
        <v>279.36480000000006</v>
      </c>
      <c r="F144" s="302">
        <f t="shared" si="8"/>
        <v>241.92000000000002</v>
      </c>
    </row>
    <row r="145" spans="1:6" ht="16.5" customHeight="1" x14ac:dyDescent="0.25">
      <c r="A145" s="198" t="s">
        <v>166</v>
      </c>
      <c r="B145" s="279" t="s">
        <v>1046</v>
      </c>
      <c r="C145" s="20">
        <v>10</v>
      </c>
      <c r="D145" s="24">
        <v>40.32</v>
      </c>
      <c r="E145" s="260">
        <f>377.52*1.11</f>
        <v>419.04720000000003</v>
      </c>
      <c r="F145" s="302">
        <f t="shared" si="8"/>
        <v>403.2</v>
      </c>
    </row>
    <row r="146" spans="1:6" ht="15.75" x14ac:dyDescent="0.25">
      <c r="A146" s="198" t="s">
        <v>167</v>
      </c>
      <c r="B146" s="277" t="s">
        <v>1047</v>
      </c>
      <c r="C146" s="20">
        <v>4</v>
      </c>
      <c r="D146" s="24">
        <v>40.32</v>
      </c>
      <c r="E146" s="260">
        <f>176.176*1.11</f>
        <v>195.55536000000001</v>
      </c>
      <c r="F146" s="302">
        <f t="shared" si="8"/>
        <v>161.28</v>
      </c>
    </row>
    <row r="147" spans="1:6" ht="15.75" x14ac:dyDescent="0.25">
      <c r="A147" s="198" t="s">
        <v>170</v>
      </c>
      <c r="B147" s="277" t="s">
        <v>1048</v>
      </c>
      <c r="C147" s="20">
        <v>3</v>
      </c>
      <c r="D147" s="24">
        <v>40.32</v>
      </c>
      <c r="E147" s="260">
        <f>125.84*1.11</f>
        <v>139.68240000000003</v>
      </c>
      <c r="F147" s="302">
        <f t="shared" si="8"/>
        <v>120.96000000000001</v>
      </c>
    </row>
    <row r="148" spans="1:6" ht="15.75" x14ac:dyDescent="0.25">
      <c r="A148" s="198" t="s">
        <v>171</v>
      </c>
      <c r="B148" s="277" t="s">
        <v>172</v>
      </c>
      <c r="C148" s="20">
        <v>6</v>
      </c>
      <c r="D148" s="24">
        <v>40.32</v>
      </c>
      <c r="E148" s="260">
        <f>251.68*1.11</f>
        <v>279.36480000000006</v>
      </c>
      <c r="F148" s="302">
        <f t="shared" si="8"/>
        <v>241.92000000000002</v>
      </c>
    </row>
    <row r="149" spans="1:6" ht="15.75" x14ac:dyDescent="0.25">
      <c r="A149" s="198" t="s">
        <v>173</v>
      </c>
      <c r="B149" s="277" t="s">
        <v>1049</v>
      </c>
      <c r="C149" s="20">
        <v>10</v>
      </c>
      <c r="D149" s="24">
        <v>40.32</v>
      </c>
      <c r="E149" s="260">
        <f>377.52*1.11</f>
        <v>419.04720000000003</v>
      </c>
      <c r="F149" s="302">
        <f t="shared" si="8"/>
        <v>403.2</v>
      </c>
    </row>
    <row r="150" spans="1:6" ht="15.75" x14ac:dyDescent="0.25">
      <c r="A150" s="198" t="s">
        <v>1050</v>
      </c>
      <c r="B150" s="277" t="s">
        <v>1051</v>
      </c>
      <c r="C150" s="20">
        <v>6</v>
      </c>
      <c r="D150" s="24">
        <v>40.32</v>
      </c>
      <c r="E150" s="260">
        <f>251.68*1.11</f>
        <v>279.36480000000006</v>
      </c>
      <c r="F150" s="302">
        <f t="shared" si="8"/>
        <v>241.92000000000002</v>
      </c>
    </row>
    <row r="151" spans="1:6" ht="15.75" x14ac:dyDescent="0.25">
      <c r="A151" s="198" t="s">
        <v>1052</v>
      </c>
      <c r="B151" s="277" t="s">
        <v>1053</v>
      </c>
      <c r="C151" s="20">
        <v>3</v>
      </c>
      <c r="D151" s="24">
        <v>40.32</v>
      </c>
      <c r="E151" s="260">
        <f>125.84*1.11</f>
        <v>139.68240000000003</v>
      </c>
      <c r="F151" s="302">
        <f t="shared" si="8"/>
        <v>120.96000000000001</v>
      </c>
    </row>
    <row r="152" spans="1:6" ht="15.75" x14ac:dyDescent="0.25">
      <c r="A152" s="198" t="s">
        <v>174</v>
      </c>
      <c r="B152" s="277" t="s">
        <v>1054</v>
      </c>
      <c r="C152" s="20">
        <v>6</v>
      </c>
      <c r="D152" s="24">
        <v>40.32</v>
      </c>
      <c r="E152" s="260">
        <f>251.68*1.11</f>
        <v>279.36480000000006</v>
      </c>
      <c r="F152" s="302">
        <f t="shared" si="8"/>
        <v>241.92000000000002</v>
      </c>
    </row>
    <row r="153" spans="1:6" ht="15.75" x14ac:dyDescent="0.25">
      <c r="A153" s="22" t="s">
        <v>175</v>
      </c>
      <c r="B153" s="257" t="s">
        <v>1055</v>
      </c>
      <c r="C153" s="20">
        <v>10</v>
      </c>
      <c r="D153" s="24">
        <v>40.32</v>
      </c>
      <c r="E153" s="260">
        <f>377.52*1.11</f>
        <v>419.04720000000003</v>
      </c>
      <c r="F153" s="302">
        <f t="shared" si="8"/>
        <v>403.2</v>
      </c>
    </row>
    <row r="154" spans="1:6" ht="15.75" x14ac:dyDescent="0.25">
      <c r="A154" s="28" t="s">
        <v>168</v>
      </c>
      <c r="B154" s="259" t="s">
        <v>169</v>
      </c>
      <c r="C154" s="20">
        <v>10</v>
      </c>
      <c r="D154" s="24">
        <v>40.32</v>
      </c>
      <c r="E154" s="260">
        <f>377.52*1.11</f>
        <v>419.04720000000003</v>
      </c>
      <c r="F154" s="302">
        <f t="shared" si="8"/>
        <v>403.2</v>
      </c>
    </row>
    <row r="155" spans="1:6" ht="15.75" x14ac:dyDescent="0.25">
      <c r="A155" s="22" t="s">
        <v>176</v>
      </c>
      <c r="B155" s="257" t="s">
        <v>1056</v>
      </c>
      <c r="C155" s="20">
        <v>20</v>
      </c>
      <c r="D155" s="24">
        <v>40.32</v>
      </c>
      <c r="E155" s="260">
        <f>755.04*1.11</f>
        <v>838.09440000000006</v>
      </c>
      <c r="F155" s="302">
        <f t="shared" si="8"/>
        <v>806.4</v>
      </c>
    </row>
    <row r="156" spans="1:6" ht="15.75" x14ac:dyDescent="0.25">
      <c r="A156" s="22" t="s">
        <v>177</v>
      </c>
      <c r="B156" s="257" t="s">
        <v>1057</v>
      </c>
      <c r="C156" s="20">
        <v>3</v>
      </c>
      <c r="D156" s="24">
        <v>40.32</v>
      </c>
      <c r="E156" s="260">
        <f>125.84*1.11</f>
        <v>139.68240000000003</v>
      </c>
      <c r="F156" s="302">
        <f t="shared" si="8"/>
        <v>120.96000000000001</v>
      </c>
    </row>
    <row r="157" spans="1:6" ht="15.75" x14ac:dyDescent="0.25">
      <c r="A157" s="22" t="s">
        <v>1058</v>
      </c>
      <c r="B157" s="257" t="s">
        <v>1059</v>
      </c>
      <c r="C157" s="20">
        <v>5</v>
      </c>
      <c r="D157" s="24">
        <v>40.32</v>
      </c>
      <c r="E157" s="260">
        <f>201.344*1.11</f>
        <v>223.49184000000002</v>
      </c>
      <c r="F157" s="302">
        <f t="shared" si="8"/>
        <v>201.6</v>
      </c>
    </row>
    <row r="158" spans="1:6" ht="15.75" x14ac:dyDescent="0.25">
      <c r="A158" s="37" t="s">
        <v>178</v>
      </c>
      <c r="B158" s="23" t="s">
        <v>179</v>
      </c>
      <c r="C158" s="20">
        <v>10</v>
      </c>
      <c r="D158" s="24">
        <v>40.32</v>
      </c>
      <c r="E158" s="260">
        <f>377.52*1.11</f>
        <v>419.04720000000003</v>
      </c>
      <c r="F158" s="302">
        <f t="shared" si="8"/>
        <v>403.2</v>
      </c>
    </row>
    <row r="159" spans="1:6" ht="15.75" x14ac:dyDescent="0.25">
      <c r="A159" s="22" t="s">
        <v>180</v>
      </c>
      <c r="B159" s="257" t="s">
        <v>1060</v>
      </c>
      <c r="C159" s="20">
        <v>15</v>
      </c>
      <c r="D159" s="24">
        <v>40.32</v>
      </c>
      <c r="E159" s="260">
        <f>537.68*1.11</f>
        <v>596.82479999999998</v>
      </c>
      <c r="F159" s="302">
        <f t="shared" si="8"/>
        <v>604.79999999999995</v>
      </c>
    </row>
    <row r="160" spans="1:6" ht="15.75" x14ac:dyDescent="0.25">
      <c r="A160" s="22" t="s">
        <v>181</v>
      </c>
      <c r="B160" s="257" t="s">
        <v>1061</v>
      </c>
      <c r="C160" s="20">
        <v>5</v>
      </c>
      <c r="D160" s="24">
        <v>40.32</v>
      </c>
      <c r="E160" s="260">
        <f>201.344*1.11</f>
        <v>223.49184000000002</v>
      </c>
      <c r="F160" s="302">
        <f t="shared" si="8"/>
        <v>201.6</v>
      </c>
    </row>
    <row r="161" spans="1:6" ht="15.75" x14ac:dyDescent="0.25">
      <c r="A161" s="198" t="s">
        <v>182</v>
      </c>
      <c r="B161" s="277" t="s">
        <v>1062</v>
      </c>
      <c r="C161" s="21">
        <v>6</v>
      </c>
      <c r="D161" s="24">
        <v>40.32</v>
      </c>
      <c r="E161" s="260">
        <f>251.68*1.11</f>
        <v>279.36480000000006</v>
      </c>
      <c r="F161" s="302">
        <f t="shared" si="8"/>
        <v>241.92000000000002</v>
      </c>
    </row>
    <row r="162" spans="1:6" ht="15.75" x14ac:dyDescent="0.25">
      <c r="A162" s="37" t="s">
        <v>183</v>
      </c>
      <c r="B162" s="25" t="s">
        <v>184</v>
      </c>
      <c r="C162" s="21">
        <v>4</v>
      </c>
      <c r="D162" s="24">
        <v>40.32</v>
      </c>
      <c r="E162" s="260">
        <f>151.01*1.11</f>
        <v>167.62110000000001</v>
      </c>
      <c r="F162" s="302">
        <f t="shared" si="8"/>
        <v>161.28</v>
      </c>
    </row>
    <row r="163" spans="1:6" ht="15.75" x14ac:dyDescent="0.25">
      <c r="A163" s="198" t="s">
        <v>185</v>
      </c>
      <c r="B163" s="277" t="s">
        <v>1063</v>
      </c>
      <c r="C163" s="21">
        <v>5</v>
      </c>
      <c r="D163" s="24">
        <v>40.32</v>
      </c>
      <c r="E163" s="260">
        <f>201.344*1.11</f>
        <v>223.49184000000002</v>
      </c>
      <c r="F163" s="302">
        <f t="shared" si="8"/>
        <v>201.6</v>
      </c>
    </row>
    <row r="164" spans="1:6" ht="15.75" x14ac:dyDescent="0.25">
      <c r="A164" s="18"/>
      <c r="B164" s="19" t="s">
        <v>186</v>
      </c>
      <c r="C164" s="20"/>
      <c r="D164" s="24"/>
      <c r="E164" s="226"/>
      <c r="F164" s="302">
        <f t="shared" si="8"/>
        <v>0</v>
      </c>
    </row>
    <row r="165" spans="1:6" ht="15.75" x14ac:dyDescent="0.25">
      <c r="A165" s="22" t="s">
        <v>187</v>
      </c>
      <c r="B165" s="23" t="s">
        <v>188</v>
      </c>
      <c r="C165" s="20">
        <v>20</v>
      </c>
      <c r="D165" s="24">
        <v>39.468000000000004</v>
      </c>
      <c r="E165" s="260">
        <v>789.36000000000013</v>
      </c>
      <c r="F165" s="302">
        <f t="shared" si="8"/>
        <v>789.36000000000013</v>
      </c>
    </row>
    <row r="166" spans="1:6" ht="15.75" x14ac:dyDescent="0.25">
      <c r="A166" s="22" t="s">
        <v>189</v>
      </c>
      <c r="B166" s="23" t="s">
        <v>190</v>
      </c>
      <c r="C166" s="20">
        <v>15</v>
      </c>
      <c r="D166" s="24">
        <v>39.468000000000004</v>
      </c>
      <c r="E166" s="260">
        <v>592.0200000000001</v>
      </c>
      <c r="F166" s="302">
        <f t="shared" si="8"/>
        <v>592.0200000000001</v>
      </c>
    </row>
    <row r="167" spans="1:6" ht="15.75" x14ac:dyDescent="0.25">
      <c r="A167" s="22" t="s">
        <v>191</v>
      </c>
      <c r="B167" s="25" t="s">
        <v>192</v>
      </c>
      <c r="C167" s="32">
        <v>5</v>
      </c>
      <c r="D167" s="24">
        <v>39.468000000000004</v>
      </c>
      <c r="E167" s="260">
        <v>197.34000000000003</v>
      </c>
      <c r="F167" s="302">
        <f t="shared" si="8"/>
        <v>197.34000000000003</v>
      </c>
    </row>
    <row r="168" spans="1:6" ht="15.75" x14ac:dyDescent="0.25">
      <c r="A168" s="18"/>
      <c r="B168" s="19" t="s">
        <v>193</v>
      </c>
      <c r="C168" s="20"/>
      <c r="D168" s="24"/>
      <c r="E168" s="226"/>
      <c r="F168" s="302">
        <f t="shared" si="8"/>
        <v>0</v>
      </c>
    </row>
    <row r="169" spans="1:6" ht="15.75" x14ac:dyDescent="0.25">
      <c r="A169" s="22" t="s">
        <v>194</v>
      </c>
      <c r="B169" s="23" t="s">
        <v>195</v>
      </c>
      <c r="C169" s="20">
        <v>20</v>
      </c>
      <c r="D169" s="24">
        <v>40.612000000000009</v>
      </c>
      <c r="E169" s="260">
        <v>812.24000000000024</v>
      </c>
      <c r="F169" s="302">
        <f t="shared" si="8"/>
        <v>812.24000000000024</v>
      </c>
    </row>
    <row r="170" spans="1:6" ht="15.75" x14ac:dyDescent="0.25">
      <c r="A170" s="22" t="s">
        <v>196</v>
      </c>
      <c r="B170" s="23" t="s">
        <v>197</v>
      </c>
      <c r="C170" s="20">
        <v>15</v>
      </c>
      <c r="D170" s="24">
        <v>40.612000000000009</v>
      </c>
      <c r="E170" s="260">
        <v>609.18000000000018</v>
      </c>
      <c r="F170" s="302">
        <f t="shared" si="8"/>
        <v>609.18000000000018</v>
      </c>
    </row>
    <row r="171" spans="1:6" ht="15.75" x14ac:dyDescent="0.25">
      <c r="A171" s="22" t="s">
        <v>198</v>
      </c>
      <c r="B171" s="25" t="s">
        <v>199</v>
      </c>
      <c r="C171" s="20"/>
      <c r="D171" s="24"/>
      <c r="E171" s="260">
        <f>2436.72*1.11</f>
        <v>2704.7592</v>
      </c>
      <c r="F171" s="302">
        <f t="shared" si="8"/>
        <v>0</v>
      </c>
    </row>
    <row r="172" spans="1:6" ht="15.75" x14ac:dyDescent="0.25">
      <c r="A172" s="18"/>
      <c r="B172" s="19" t="s">
        <v>200</v>
      </c>
      <c r="C172" s="38"/>
      <c r="D172" s="68"/>
      <c r="E172" s="68"/>
      <c r="F172" s="302">
        <f t="shared" si="8"/>
        <v>0</v>
      </c>
    </row>
    <row r="173" spans="1:6" ht="15.75" x14ac:dyDescent="0.25">
      <c r="A173" s="22" t="s">
        <v>201</v>
      </c>
      <c r="B173" s="23" t="s">
        <v>202</v>
      </c>
      <c r="C173" s="20">
        <v>20</v>
      </c>
      <c r="D173" s="24">
        <v>39.468000000000004</v>
      </c>
      <c r="E173" s="260">
        <v>789.36000000000013</v>
      </c>
      <c r="F173" s="302">
        <f t="shared" si="8"/>
        <v>789.36000000000013</v>
      </c>
    </row>
    <row r="174" spans="1:6" ht="15.75" x14ac:dyDescent="0.25">
      <c r="A174" s="22" t="s">
        <v>203</v>
      </c>
      <c r="B174" s="23" t="s">
        <v>204</v>
      </c>
      <c r="C174" s="20">
        <v>18</v>
      </c>
      <c r="D174" s="24">
        <v>39.468000000000004</v>
      </c>
      <c r="E174" s="260">
        <v>710.42400000000009</v>
      </c>
      <c r="F174" s="302">
        <f t="shared" si="8"/>
        <v>710.42400000000009</v>
      </c>
    </row>
    <row r="175" spans="1:6" ht="15.75" x14ac:dyDescent="0.25">
      <c r="A175" s="22" t="s">
        <v>205</v>
      </c>
      <c r="B175" s="25" t="s">
        <v>206</v>
      </c>
      <c r="C175" s="20"/>
      <c r="D175" s="24"/>
      <c r="E175" s="260">
        <f>2368.08*1.11</f>
        <v>2628.5688</v>
      </c>
      <c r="F175" s="302">
        <f t="shared" si="8"/>
        <v>0</v>
      </c>
    </row>
    <row r="176" spans="1:6" ht="15.75" x14ac:dyDescent="0.25">
      <c r="A176" s="18"/>
      <c r="B176" s="19" t="s">
        <v>207</v>
      </c>
      <c r="C176" s="38"/>
      <c r="D176" s="68"/>
      <c r="E176" s="262"/>
      <c r="F176" s="302">
        <f t="shared" si="8"/>
        <v>0</v>
      </c>
    </row>
    <row r="177" spans="1:6" ht="15.75" x14ac:dyDescent="0.25">
      <c r="A177" s="22" t="s">
        <v>208</v>
      </c>
      <c r="B177" s="23" t="s">
        <v>209</v>
      </c>
      <c r="C177" s="20">
        <v>20</v>
      </c>
      <c r="D177" s="24">
        <v>39.468000000000004</v>
      </c>
      <c r="E177" s="260">
        <v>789.36000000000013</v>
      </c>
      <c r="F177" s="302">
        <f t="shared" si="8"/>
        <v>789.36000000000013</v>
      </c>
    </row>
    <row r="178" spans="1:6" ht="15.75" x14ac:dyDescent="0.25">
      <c r="A178" s="22" t="s">
        <v>210</v>
      </c>
      <c r="B178" s="23" t="s">
        <v>211</v>
      </c>
      <c r="C178" s="20">
        <v>15</v>
      </c>
      <c r="D178" s="24">
        <v>39.468000000000004</v>
      </c>
      <c r="E178" s="260">
        <v>592.0200000000001</v>
      </c>
      <c r="F178" s="302">
        <f t="shared" si="8"/>
        <v>592.0200000000001</v>
      </c>
    </row>
    <row r="179" spans="1:6" ht="15.75" x14ac:dyDescent="0.25">
      <c r="A179" s="22" t="s">
        <v>212</v>
      </c>
      <c r="B179" s="25" t="s">
        <v>213</v>
      </c>
      <c r="C179" s="20"/>
      <c r="D179" s="24"/>
      <c r="E179" s="260">
        <f>1776.06*1.11</f>
        <v>1971.4266</v>
      </c>
      <c r="F179" s="302">
        <f t="shared" si="8"/>
        <v>0</v>
      </c>
    </row>
    <row r="180" spans="1:6" ht="15.75" x14ac:dyDescent="0.25">
      <c r="A180" s="18"/>
      <c r="B180" s="19" t="s">
        <v>214</v>
      </c>
      <c r="C180" s="38"/>
      <c r="D180" s="68"/>
      <c r="E180" s="68"/>
      <c r="F180" s="302">
        <f t="shared" si="8"/>
        <v>0</v>
      </c>
    </row>
    <row r="181" spans="1:6" ht="15.75" x14ac:dyDescent="0.25">
      <c r="A181" s="22" t="s">
        <v>215</v>
      </c>
      <c r="B181" s="23" t="s">
        <v>216</v>
      </c>
      <c r="C181" s="20">
        <f>25.25-0.25</f>
        <v>25</v>
      </c>
      <c r="D181" s="24">
        <v>30.48</v>
      </c>
      <c r="E181" s="260">
        <v>770</v>
      </c>
      <c r="F181" s="302">
        <f t="shared" si="8"/>
        <v>762</v>
      </c>
    </row>
    <row r="182" spans="1:6" ht="15.75" x14ac:dyDescent="0.25">
      <c r="A182" s="22" t="s">
        <v>217</v>
      </c>
      <c r="B182" s="23" t="s">
        <v>218</v>
      </c>
      <c r="C182" s="20">
        <f>18.05-0.05</f>
        <v>18</v>
      </c>
      <c r="D182" s="24">
        <v>30.48</v>
      </c>
      <c r="E182" s="260">
        <v>550</v>
      </c>
      <c r="F182" s="302">
        <f t="shared" si="8"/>
        <v>548.64</v>
      </c>
    </row>
    <row r="183" spans="1:6" ht="31.5" x14ac:dyDescent="0.25">
      <c r="A183" s="22" t="s">
        <v>219</v>
      </c>
      <c r="B183" s="23" t="s">
        <v>220</v>
      </c>
      <c r="C183" s="20">
        <v>6</v>
      </c>
      <c r="D183" s="24">
        <f>27.456*1.11</f>
        <v>30.476160000000004</v>
      </c>
      <c r="E183" s="260">
        <f>164.736*1.11</f>
        <v>182.85696000000002</v>
      </c>
      <c r="F183" s="302">
        <f t="shared" si="8"/>
        <v>182.85696000000002</v>
      </c>
    </row>
    <row r="184" spans="1:6" ht="15.75" x14ac:dyDescent="0.25">
      <c r="A184" s="22" t="s">
        <v>221</v>
      </c>
      <c r="B184" s="23" t="s">
        <v>1040</v>
      </c>
      <c r="C184" s="20">
        <f>25.25-0.25</f>
        <v>25</v>
      </c>
      <c r="D184" s="24">
        <v>30.48</v>
      </c>
      <c r="E184" s="260">
        <v>770</v>
      </c>
      <c r="F184" s="302">
        <f t="shared" si="8"/>
        <v>762</v>
      </c>
    </row>
    <row r="185" spans="1:6" ht="15.75" x14ac:dyDescent="0.25">
      <c r="A185" s="37" t="s">
        <v>222</v>
      </c>
      <c r="B185" s="277" t="s">
        <v>1041</v>
      </c>
      <c r="C185" s="20">
        <v>3</v>
      </c>
      <c r="D185" s="24">
        <f t="shared" ref="D185:D187" si="9">27.456*1.11</f>
        <v>30.476160000000004</v>
      </c>
      <c r="E185" s="260">
        <v>91</v>
      </c>
      <c r="F185" s="302">
        <f t="shared" si="8"/>
        <v>91.428480000000008</v>
      </c>
    </row>
    <row r="186" spans="1:6" ht="15.75" x14ac:dyDescent="0.25">
      <c r="A186" s="37" t="s">
        <v>36</v>
      </c>
      <c r="B186" s="259" t="s">
        <v>1042</v>
      </c>
      <c r="C186" s="20">
        <v>26</v>
      </c>
      <c r="D186" s="24">
        <f t="shared" si="9"/>
        <v>30.476160000000004</v>
      </c>
      <c r="E186" s="260">
        <v>792</v>
      </c>
      <c r="F186" s="302">
        <f t="shared" si="8"/>
        <v>792.38016000000005</v>
      </c>
    </row>
    <row r="187" spans="1:6" ht="15.75" x14ac:dyDescent="0.25">
      <c r="A187" s="37" t="s">
        <v>223</v>
      </c>
      <c r="B187" s="277" t="s">
        <v>1043</v>
      </c>
      <c r="C187" s="20">
        <v>10</v>
      </c>
      <c r="D187" s="24">
        <f t="shared" si="9"/>
        <v>30.476160000000004</v>
      </c>
      <c r="E187" s="260">
        <v>305</v>
      </c>
      <c r="F187" s="302">
        <f t="shared" ref="F187:F250" si="10">C187*D187</f>
        <v>304.76160000000004</v>
      </c>
    </row>
    <row r="188" spans="1:6" ht="15.75" x14ac:dyDescent="0.25">
      <c r="A188" s="18"/>
      <c r="B188" s="19" t="s">
        <v>224</v>
      </c>
      <c r="C188" s="35"/>
      <c r="D188" s="24"/>
      <c r="E188" s="226"/>
      <c r="F188" s="302">
        <f t="shared" si="10"/>
        <v>0</v>
      </c>
    </row>
    <row r="189" spans="1:6" ht="15.75" x14ac:dyDescent="0.25">
      <c r="A189" s="22" t="s">
        <v>225</v>
      </c>
      <c r="B189" s="23" t="s">
        <v>226</v>
      </c>
      <c r="C189" s="20">
        <f>19.1-0.1</f>
        <v>19</v>
      </c>
      <c r="D189" s="24">
        <v>40.32</v>
      </c>
      <c r="E189" s="260">
        <v>770</v>
      </c>
      <c r="F189" s="302">
        <f t="shared" si="10"/>
        <v>766.08</v>
      </c>
    </row>
    <row r="190" spans="1:6" ht="15.75" x14ac:dyDescent="0.25">
      <c r="A190" s="22" t="s">
        <v>227</v>
      </c>
      <c r="B190" s="23" t="s">
        <v>228</v>
      </c>
      <c r="C190" s="20">
        <f>13.63+0.37</f>
        <v>14</v>
      </c>
      <c r="D190" s="24">
        <v>40.32</v>
      </c>
      <c r="E190" s="315">
        <v>550</v>
      </c>
      <c r="F190" s="302">
        <f t="shared" si="10"/>
        <v>564.48</v>
      </c>
    </row>
    <row r="191" spans="1:6" ht="31.5" x14ac:dyDescent="0.25">
      <c r="A191" s="22" t="s">
        <v>229</v>
      </c>
      <c r="B191" s="23" t="s">
        <v>230</v>
      </c>
      <c r="C191" s="33">
        <v>4</v>
      </c>
      <c r="D191" s="67">
        <v>40.32</v>
      </c>
      <c r="E191" s="315">
        <f>154.44*1.11</f>
        <v>171.42840000000001</v>
      </c>
      <c r="F191" s="302">
        <f t="shared" si="10"/>
        <v>161.28</v>
      </c>
    </row>
    <row r="192" spans="1:6" ht="15.75" x14ac:dyDescent="0.25">
      <c r="A192" s="18"/>
      <c r="B192" s="19" t="s">
        <v>231</v>
      </c>
      <c r="C192" s="20"/>
      <c r="D192" s="24"/>
      <c r="E192" s="260"/>
      <c r="F192" s="302">
        <f t="shared" si="10"/>
        <v>0</v>
      </c>
    </row>
    <row r="193" spans="1:6" ht="15.75" x14ac:dyDescent="0.25">
      <c r="A193" s="22" t="s">
        <v>232</v>
      </c>
      <c r="B193" s="23" t="s">
        <v>233</v>
      </c>
      <c r="C193" s="20">
        <f>19.1-0.1</f>
        <v>19</v>
      </c>
      <c r="D193" s="24">
        <v>40.32</v>
      </c>
      <c r="E193" s="260">
        <v>770</v>
      </c>
      <c r="F193" s="302">
        <f t="shared" si="10"/>
        <v>766.08</v>
      </c>
    </row>
    <row r="194" spans="1:6" ht="15.75" x14ac:dyDescent="0.25">
      <c r="A194" s="22" t="s">
        <v>234</v>
      </c>
      <c r="B194" s="23" t="s">
        <v>235</v>
      </c>
      <c r="C194" s="20">
        <f>13.63+0.37</f>
        <v>14</v>
      </c>
      <c r="D194" s="67">
        <v>40.32</v>
      </c>
      <c r="E194" s="315">
        <v>550</v>
      </c>
      <c r="F194" s="302">
        <f t="shared" si="10"/>
        <v>564.48</v>
      </c>
    </row>
    <row r="195" spans="1:6" ht="15.75" x14ac:dyDescent="0.25">
      <c r="A195" s="22" t="s">
        <v>236</v>
      </c>
      <c r="B195" s="23" t="s">
        <v>237</v>
      </c>
      <c r="C195" s="33">
        <v>4</v>
      </c>
      <c r="D195" s="67">
        <v>40.32</v>
      </c>
      <c r="E195" s="315">
        <f>154.44*1.11</f>
        <v>171.42840000000001</v>
      </c>
      <c r="F195" s="302">
        <f t="shared" si="10"/>
        <v>161.28</v>
      </c>
    </row>
    <row r="196" spans="1:6" ht="15.75" x14ac:dyDescent="0.25">
      <c r="A196" s="26" t="s">
        <v>238</v>
      </c>
      <c r="B196" s="34" t="s">
        <v>239</v>
      </c>
      <c r="C196" s="33"/>
      <c r="D196" s="67"/>
      <c r="E196" s="315">
        <f>2575</f>
        <v>2575</v>
      </c>
      <c r="F196" s="302">
        <f t="shared" si="10"/>
        <v>0</v>
      </c>
    </row>
    <row r="197" spans="1:6" ht="15.75" x14ac:dyDescent="0.25">
      <c r="A197" s="22"/>
      <c r="B197" s="19" t="s">
        <v>240</v>
      </c>
      <c r="C197" s="20"/>
      <c r="D197" s="24"/>
      <c r="E197" s="226"/>
      <c r="F197" s="302">
        <f t="shared" si="10"/>
        <v>0</v>
      </c>
    </row>
    <row r="198" spans="1:6" ht="15.75" x14ac:dyDescent="0.25">
      <c r="A198" s="22" t="s">
        <v>241</v>
      </c>
      <c r="B198" s="39" t="s">
        <v>242</v>
      </c>
      <c r="C198" s="20">
        <v>15</v>
      </c>
      <c r="D198" s="24">
        <f>18.304*1.11</f>
        <v>20.317440000000001</v>
      </c>
      <c r="E198" s="260">
        <f>274.56*1.11</f>
        <v>304.76160000000004</v>
      </c>
      <c r="F198" s="302">
        <f t="shared" si="10"/>
        <v>304.76160000000004</v>
      </c>
    </row>
    <row r="199" spans="1:6" ht="15.75" x14ac:dyDescent="0.25">
      <c r="A199" s="18"/>
      <c r="B199" s="19" t="s">
        <v>243</v>
      </c>
      <c r="C199" s="20"/>
      <c r="D199" s="24"/>
      <c r="E199" s="226"/>
      <c r="F199" s="302">
        <f t="shared" si="10"/>
        <v>0</v>
      </c>
    </row>
    <row r="200" spans="1:6" ht="15.75" x14ac:dyDescent="0.25">
      <c r="A200" s="22" t="s">
        <v>244</v>
      </c>
      <c r="B200" s="23" t="s">
        <v>245</v>
      </c>
      <c r="C200" s="20">
        <f>19.1-0.1</f>
        <v>19</v>
      </c>
      <c r="D200" s="27">
        <v>40</v>
      </c>
      <c r="E200" s="260">
        <v>770</v>
      </c>
      <c r="F200" s="302">
        <f t="shared" si="10"/>
        <v>760</v>
      </c>
    </row>
    <row r="201" spans="1:6" ht="15.75" x14ac:dyDescent="0.25">
      <c r="A201" s="22" t="s">
        <v>246</v>
      </c>
      <c r="B201" s="23" t="s">
        <v>247</v>
      </c>
      <c r="C201" s="20">
        <f>13.63+0.37</f>
        <v>14</v>
      </c>
      <c r="D201" s="27">
        <v>40</v>
      </c>
      <c r="E201" s="260">
        <v>550</v>
      </c>
      <c r="F201" s="302">
        <f t="shared" si="10"/>
        <v>560</v>
      </c>
    </row>
    <row r="202" spans="1:6" ht="15.75" x14ac:dyDescent="0.25">
      <c r="A202" s="41"/>
      <c r="B202" s="42" t="s">
        <v>248</v>
      </c>
      <c r="C202" s="43"/>
      <c r="D202" s="69"/>
      <c r="E202" s="16"/>
      <c r="F202" s="302">
        <f t="shared" si="10"/>
        <v>0</v>
      </c>
    </row>
    <row r="203" spans="1:6" ht="15.75" x14ac:dyDescent="0.25">
      <c r="A203" s="28" t="s">
        <v>249</v>
      </c>
      <c r="B203" s="44" t="s">
        <v>250</v>
      </c>
      <c r="C203" s="45">
        <v>2</v>
      </c>
      <c r="D203" s="46">
        <f>36.036*1.11</f>
        <v>39.999960000000002</v>
      </c>
      <c r="E203" s="316">
        <f>72.072*1.11</f>
        <v>79.999920000000003</v>
      </c>
      <c r="F203" s="302">
        <f t="shared" si="10"/>
        <v>79.999920000000003</v>
      </c>
    </row>
    <row r="204" spans="1:6" ht="15.75" x14ac:dyDescent="0.25">
      <c r="A204" s="47" t="s">
        <v>251</v>
      </c>
      <c r="B204" s="44" t="s">
        <v>252</v>
      </c>
      <c r="C204" s="45">
        <v>10</v>
      </c>
      <c r="D204" s="46">
        <f t="shared" ref="D204:D209" si="11">36.036*1.11</f>
        <v>39.999960000000002</v>
      </c>
      <c r="E204" s="316">
        <f>360.36*1.11</f>
        <v>399.99960000000004</v>
      </c>
      <c r="F204" s="302">
        <f t="shared" si="10"/>
        <v>399.99959999999999</v>
      </c>
    </row>
    <row r="205" spans="1:6" ht="15.75" x14ac:dyDescent="0.25">
      <c r="A205" s="28" t="s">
        <v>253</v>
      </c>
      <c r="B205" s="44" t="s">
        <v>254</v>
      </c>
      <c r="C205" s="45">
        <v>10</v>
      </c>
      <c r="D205" s="46">
        <f t="shared" si="11"/>
        <v>39.999960000000002</v>
      </c>
      <c r="E205" s="316">
        <f>360.36*1.11</f>
        <v>399.99960000000004</v>
      </c>
      <c r="F205" s="302">
        <f t="shared" si="10"/>
        <v>399.99959999999999</v>
      </c>
    </row>
    <row r="206" spans="1:6" ht="31.5" x14ac:dyDescent="0.25">
      <c r="A206" s="47" t="s">
        <v>255</v>
      </c>
      <c r="B206" s="44" t="s">
        <v>256</v>
      </c>
      <c r="C206" s="45">
        <v>20</v>
      </c>
      <c r="D206" s="46">
        <f t="shared" si="11"/>
        <v>39.999960000000002</v>
      </c>
      <c r="E206" s="316">
        <f>720.72*1.11</f>
        <v>799.99920000000009</v>
      </c>
      <c r="F206" s="302">
        <f t="shared" si="10"/>
        <v>799.99919999999997</v>
      </c>
    </row>
    <row r="207" spans="1:6" ht="15.75" x14ac:dyDescent="0.25">
      <c r="A207" s="47" t="s">
        <v>257</v>
      </c>
      <c r="B207" s="44" t="s">
        <v>258</v>
      </c>
      <c r="C207" s="45">
        <v>8</v>
      </c>
      <c r="D207" s="46">
        <f t="shared" si="11"/>
        <v>39.999960000000002</v>
      </c>
      <c r="E207" s="316">
        <f>288.288*1.11</f>
        <v>319.99968000000001</v>
      </c>
      <c r="F207" s="302">
        <f t="shared" si="10"/>
        <v>319.99968000000001</v>
      </c>
    </row>
    <row r="208" spans="1:6" ht="15.75" x14ac:dyDescent="0.25">
      <c r="A208" s="47" t="s">
        <v>259</v>
      </c>
      <c r="B208" s="44" t="s">
        <v>260</v>
      </c>
      <c r="C208" s="48">
        <v>60</v>
      </c>
      <c r="D208" s="46">
        <f t="shared" si="11"/>
        <v>39.999960000000002</v>
      </c>
      <c r="E208" s="316">
        <f>2162.16*1.11</f>
        <v>2399.9976000000001</v>
      </c>
      <c r="F208" s="302">
        <f t="shared" si="10"/>
        <v>2399.9976000000001</v>
      </c>
    </row>
    <row r="209" spans="1:6" ht="15.75" x14ac:dyDescent="0.25">
      <c r="A209" s="47" t="s">
        <v>261</v>
      </c>
      <c r="B209" s="44" t="s">
        <v>262</v>
      </c>
      <c r="C209" s="48">
        <v>20</v>
      </c>
      <c r="D209" s="46">
        <f t="shared" si="11"/>
        <v>39.999960000000002</v>
      </c>
      <c r="E209" s="316">
        <f>720.72*1.11</f>
        <v>799.99920000000009</v>
      </c>
      <c r="F209" s="302">
        <f t="shared" si="10"/>
        <v>799.99919999999997</v>
      </c>
    </row>
    <row r="210" spans="1:6" ht="15.75" x14ac:dyDescent="0.25">
      <c r="A210" s="30"/>
      <c r="B210" s="19" t="s">
        <v>263</v>
      </c>
      <c r="C210" s="31"/>
      <c r="D210" s="66"/>
      <c r="E210" s="313"/>
      <c r="F210" s="302">
        <f t="shared" si="10"/>
        <v>0</v>
      </c>
    </row>
    <row r="211" spans="1:6" ht="15.75" x14ac:dyDescent="0.25">
      <c r="A211" s="22" t="s">
        <v>1038</v>
      </c>
      <c r="B211" s="23" t="s">
        <v>1037</v>
      </c>
      <c r="C211" s="20">
        <v>15</v>
      </c>
      <c r="D211" s="24">
        <f>19.448*1.11</f>
        <v>21.587280000000003</v>
      </c>
      <c r="E211" s="260">
        <f>291.72*1.11</f>
        <v>323.80920000000003</v>
      </c>
      <c r="F211" s="302">
        <f t="shared" si="10"/>
        <v>323.80920000000003</v>
      </c>
    </row>
    <row r="212" spans="1:6" ht="15.75" x14ac:dyDescent="0.25">
      <c r="A212" s="22" t="s">
        <v>1022</v>
      </c>
      <c r="B212" s="266" t="s">
        <v>1023</v>
      </c>
      <c r="C212" s="20">
        <v>17</v>
      </c>
      <c r="D212" s="24">
        <f t="shared" ref="D212:D224" si="12">19.448*1.11</f>
        <v>21.587280000000003</v>
      </c>
      <c r="E212" s="260">
        <f>330.616*1.11</f>
        <v>366.98376000000002</v>
      </c>
      <c r="F212" s="302">
        <f t="shared" si="10"/>
        <v>366.98376000000007</v>
      </c>
    </row>
    <row r="213" spans="1:6" ht="15.75" x14ac:dyDescent="0.25">
      <c r="A213" s="22" t="s">
        <v>1024</v>
      </c>
      <c r="B213" s="266" t="s">
        <v>1025</v>
      </c>
      <c r="C213" s="20">
        <v>15</v>
      </c>
      <c r="D213" s="24">
        <f t="shared" si="12"/>
        <v>21.587280000000003</v>
      </c>
      <c r="E213" s="260">
        <f>291.72*1.11</f>
        <v>323.80920000000003</v>
      </c>
      <c r="F213" s="302">
        <f t="shared" si="10"/>
        <v>323.80920000000003</v>
      </c>
    </row>
    <row r="214" spans="1:6" ht="15.75" x14ac:dyDescent="0.25">
      <c r="A214" s="198" t="s">
        <v>265</v>
      </c>
      <c r="B214" s="277" t="s">
        <v>266</v>
      </c>
      <c r="C214" s="20">
        <v>32</v>
      </c>
      <c r="D214" s="24">
        <f t="shared" si="12"/>
        <v>21.587280000000003</v>
      </c>
      <c r="E214" s="260">
        <f>622.336*1.11</f>
        <v>690.79296000000011</v>
      </c>
      <c r="F214" s="302">
        <f t="shared" si="10"/>
        <v>690.79296000000011</v>
      </c>
    </row>
    <row r="215" spans="1:6" ht="18.75" customHeight="1" x14ac:dyDescent="0.25">
      <c r="A215" s="198" t="s">
        <v>267</v>
      </c>
      <c r="B215" s="277" t="s">
        <v>1026</v>
      </c>
      <c r="C215" s="20">
        <v>34</v>
      </c>
      <c r="D215" s="24">
        <f t="shared" si="12"/>
        <v>21.587280000000003</v>
      </c>
      <c r="E215" s="260">
        <f>661.232*1.11</f>
        <v>733.96752000000004</v>
      </c>
      <c r="F215" s="302">
        <f t="shared" si="10"/>
        <v>733.96752000000015</v>
      </c>
    </row>
    <row r="216" spans="1:6" ht="15.75" x14ac:dyDescent="0.25">
      <c r="A216" s="198" t="s">
        <v>268</v>
      </c>
      <c r="B216" s="277" t="s">
        <v>1027</v>
      </c>
      <c r="C216" s="20">
        <v>87</v>
      </c>
      <c r="D216" s="24">
        <f t="shared" si="12"/>
        <v>21.587280000000003</v>
      </c>
      <c r="E216" s="260">
        <f>1691.976*1.11</f>
        <v>1878.0933600000003</v>
      </c>
      <c r="F216" s="302">
        <f t="shared" si="10"/>
        <v>1878.0933600000003</v>
      </c>
    </row>
    <row r="217" spans="1:6" ht="15.75" x14ac:dyDescent="0.25">
      <c r="A217" s="198" t="s">
        <v>269</v>
      </c>
      <c r="B217" s="277" t="s">
        <v>1028</v>
      </c>
      <c r="C217" s="20">
        <v>6</v>
      </c>
      <c r="D217" s="24">
        <f t="shared" si="12"/>
        <v>21.587280000000003</v>
      </c>
      <c r="E217" s="260">
        <f>116.688*1.11</f>
        <v>129.52368000000001</v>
      </c>
      <c r="F217" s="302">
        <f t="shared" si="10"/>
        <v>129.52368000000001</v>
      </c>
    </row>
    <row r="218" spans="1:6" ht="15.75" x14ac:dyDescent="0.25">
      <c r="A218" s="198" t="s">
        <v>270</v>
      </c>
      <c r="B218" s="277" t="s">
        <v>1029</v>
      </c>
      <c r="C218" s="20">
        <v>6</v>
      </c>
      <c r="D218" s="24">
        <f t="shared" si="12"/>
        <v>21.587280000000003</v>
      </c>
      <c r="E218" s="260">
        <f>116.688*1.11</f>
        <v>129.52368000000001</v>
      </c>
      <c r="F218" s="302">
        <f t="shared" si="10"/>
        <v>129.52368000000001</v>
      </c>
    </row>
    <row r="219" spans="1:6" ht="15.75" x14ac:dyDescent="0.25">
      <c r="A219" s="198" t="s">
        <v>271</v>
      </c>
      <c r="B219" s="277" t="s">
        <v>1030</v>
      </c>
      <c r="C219" s="20">
        <v>8</v>
      </c>
      <c r="D219" s="24">
        <f t="shared" si="12"/>
        <v>21.587280000000003</v>
      </c>
      <c r="E219" s="260">
        <f>155.584*1.11</f>
        <v>172.69824000000003</v>
      </c>
      <c r="F219" s="302">
        <f t="shared" si="10"/>
        <v>172.69824000000003</v>
      </c>
    </row>
    <row r="220" spans="1:6" ht="15.75" x14ac:dyDescent="0.25">
      <c r="A220" s="198" t="s">
        <v>1031</v>
      </c>
      <c r="B220" s="277" t="s">
        <v>1032</v>
      </c>
      <c r="C220" s="20">
        <v>68</v>
      </c>
      <c r="D220" s="24">
        <f t="shared" si="12"/>
        <v>21.587280000000003</v>
      </c>
      <c r="E220" s="260">
        <f>1322.46*1.11</f>
        <v>1467.9306000000001</v>
      </c>
      <c r="F220" s="302">
        <f t="shared" si="10"/>
        <v>1467.9350400000003</v>
      </c>
    </row>
    <row r="221" spans="1:6" ht="15.75" x14ac:dyDescent="0.25">
      <c r="A221" s="22" t="s">
        <v>1033</v>
      </c>
      <c r="B221" s="266" t="s">
        <v>1034</v>
      </c>
      <c r="C221" s="20">
        <v>90</v>
      </c>
      <c r="D221" s="24">
        <f t="shared" si="12"/>
        <v>21.587280000000003</v>
      </c>
      <c r="E221" s="260">
        <f>1750.32*1.11</f>
        <v>1942.8552000000002</v>
      </c>
      <c r="F221" s="302">
        <f t="shared" si="10"/>
        <v>1942.8552000000002</v>
      </c>
    </row>
    <row r="222" spans="1:6" ht="15.75" x14ac:dyDescent="0.25">
      <c r="A222" s="22" t="s">
        <v>1035</v>
      </c>
      <c r="B222" s="266" t="s">
        <v>1036</v>
      </c>
      <c r="C222" s="20">
        <v>90</v>
      </c>
      <c r="D222" s="24">
        <f t="shared" si="12"/>
        <v>21.587280000000003</v>
      </c>
      <c r="E222" s="260">
        <f>1750.32*1.11</f>
        <v>1942.8552000000002</v>
      </c>
      <c r="F222" s="302">
        <f t="shared" si="10"/>
        <v>1942.8552000000002</v>
      </c>
    </row>
    <row r="223" spans="1:6" ht="15.75" x14ac:dyDescent="0.25">
      <c r="A223" s="22" t="s">
        <v>624</v>
      </c>
      <c r="B223" s="290" t="s">
        <v>625</v>
      </c>
      <c r="C223" s="20"/>
      <c r="D223" s="24"/>
      <c r="E223" s="260">
        <f>114.4*1.11</f>
        <v>126.98400000000002</v>
      </c>
      <c r="F223" s="302">
        <f t="shared" si="10"/>
        <v>0</v>
      </c>
    </row>
    <row r="224" spans="1:6" ht="15.75" x14ac:dyDescent="0.25">
      <c r="A224" s="198" t="s">
        <v>274</v>
      </c>
      <c r="B224" s="277" t="s">
        <v>1039</v>
      </c>
      <c r="C224" s="20">
        <v>24</v>
      </c>
      <c r="D224" s="24">
        <f t="shared" si="12"/>
        <v>21.587280000000003</v>
      </c>
      <c r="E224" s="260">
        <f>466.752*1.11</f>
        <v>518.09472000000005</v>
      </c>
      <c r="F224" s="302">
        <f t="shared" si="10"/>
        <v>518.09472000000005</v>
      </c>
    </row>
    <row r="225" spans="1:6" ht="15.75" x14ac:dyDescent="0.25">
      <c r="A225" s="22" t="s">
        <v>275</v>
      </c>
      <c r="B225" s="25" t="s">
        <v>276</v>
      </c>
      <c r="C225" s="20"/>
      <c r="D225" s="24"/>
      <c r="E225" s="260">
        <f>583.44*1.11</f>
        <v>647.61840000000007</v>
      </c>
      <c r="F225" s="302">
        <f t="shared" si="10"/>
        <v>0</v>
      </c>
    </row>
    <row r="226" spans="1:6" ht="15.75" x14ac:dyDescent="0.25">
      <c r="A226" s="22" t="s">
        <v>1215</v>
      </c>
      <c r="B226" s="321" t="s">
        <v>1216</v>
      </c>
      <c r="C226" s="20"/>
      <c r="D226" s="24"/>
      <c r="E226" s="260">
        <f>1086.8*1.11</f>
        <v>1206.348</v>
      </c>
      <c r="F226" s="302"/>
    </row>
    <row r="227" spans="1:6" ht="15.75" x14ac:dyDescent="0.25">
      <c r="A227" s="18"/>
      <c r="B227" s="19" t="s">
        <v>277</v>
      </c>
      <c r="C227" s="20"/>
      <c r="D227" s="24"/>
      <c r="E227" s="226"/>
      <c r="F227" s="302">
        <f t="shared" si="10"/>
        <v>0</v>
      </c>
    </row>
    <row r="228" spans="1:6" ht="15.75" x14ac:dyDescent="0.25">
      <c r="A228" s="18"/>
      <c r="B228" s="19" t="s">
        <v>278</v>
      </c>
      <c r="C228" s="20"/>
      <c r="D228" s="24"/>
      <c r="E228" s="226"/>
      <c r="F228" s="302">
        <f t="shared" si="10"/>
        <v>0</v>
      </c>
    </row>
    <row r="229" spans="1:6" ht="15.75" x14ac:dyDescent="0.25">
      <c r="A229" s="198" t="s">
        <v>1001</v>
      </c>
      <c r="B229" s="279" t="s">
        <v>1002</v>
      </c>
      <c r="C229" s="20">
        <v>16</v>
      </c>
      <c r="D229" s="24">
        <f>9.152*1.11</f>
        <v>10.158720000000001</v>
      </c>
      <c r="E229" s="260">
        <f>146.432*1.11</f>
        <v>162.53952000000001</v>
      </c>
      <c r="F229" s="302">
        <f t="shared" si="10"/>
        <v>162.53952000000001</v>
      </c>
    </row>
    <row r="230" spans="1:6" ht="31.5" x14ac:dyDescent="0.25">
      <c r="A230" s="198" t="s">
        <v>279</v>
      </c>
      <c r="B230" s="279" t="s">
        <v>1003</v>
      </c>
      <c r="C230" s="20">
        <v>16</v>
      </c>
      <c r="D230" s="24">
        <f t="shared" ref="D230:D244" si="13">9.152*1.11</f>
        <v>10.158720000000001</v>
      </c>
      <c r="E230" s="260">
        <f>146.432*1.11</f>
        <v>162.53952000000001</v>
      </c>
      <c r="F230" s="302">
        <f t="shared" si="10"/>
        <v>162.53952000000001</v>
      </c>
    </row>
    <row r="231" spans="1:6" ht="15.75" x14ac:dyDescent="0.25">
      <c r="A231" s="198" t="s">
        <v>280</v>
      </c>
      <c r="B231" s="277" t="s">
        <v>1004</v>
      </c>
      <c r="C231" s="20">
        <v>30</v>
      </c>
      <c r="D231" s="24">
        <f t="shared" si="13"/>
        <v>10.158720000000001</v>
      </c>
      <c r="E231" s="260">
        <f>274.56*1.11</f>
        <v>304.76160000000004</v>
      </c>
      <c r="F231" s="302">
        <f t="shared" si="10"/>
        <v>304.76160000000004</v>
      </c>
    </row>
    <row r="232" spans="1:6" ht="31.5" x14ac:dyDescent="0.25">
      <c r="A232" s="198" t="s">
        <v>281</v>
      </c>
      <c r="B232" s="279" t="s">
        <v>1005</v>
      </c>
      <c r="C232" s="20">
        <v>30</v>
      </c>
      <c r="D232" s="24">
        <f t="shared" si="13"/>
        <v>10.158720000000001</v>
      </c>
      <c r="E232" s="260">
        <f>274.56*1.11</f>
        <v>304.76160000000004</v>
      </c>
      <c r="F232" s="302">
        <f t="shared" si="10"/>
        <v>304.76160000000004</v>
      </c>
    </row>
    <row r="233" spans="1:6" ht="15.75" x14ac:dyDescent="0.25">
      <c r="A233" s="198" t="s">
        <v>282</v>
      </c>
      <c r="B233" s="278" t="s">
        <v>1006</v>
      </c>
      <c r="C233" s="20">
        <v>12</v>
      </c>
      <c r="D233" s="24">
        <f t="shared" si="13"/>
        <v>10.158720000000001</v>
      </c>
      <c r="E233" s="260">
        <f>109.824*1.11</f>
        <v>121.90464000000001</v>
      </c>
      <c r="F233" s="302">
        <f t="shared" si="10"/>
        <v>121.90464</v>
      </c>
    </row>
    <row r="234" spans="1:6" ht="15.75" x14ac:dyDescent="0.25">
      <c r="A234" s="198" t="s">
        <v>283</v>
      </c>
      <c r="B234" s="277" t="s">
        <v>1007</v>
      </c>
      <c r="C234" s="20">
        <v>16</v>
      </c>
      <c r="D234" s="24">
        <f t="shared" si="13"/>
        <v>10.158720000000001</v>
      </c>
      <c r="E234" s="260">
        <f>146.432*1.11</f>
        <v>162.53952000000001</v>
      </c>
      <c r="F234" s="302">
        <f t="shared" si="10"/>
        <v>162.53952000000001</v>
      </c>
    </row>
    <row r="235" spans="1:6" ht="15.75" x14ac:dyDescent="0.25">
      <c r="A235" s="198" t="s">
        <v>284</v>
      </c>
      <c r="B235" s="277" t="s">
        <v>1008</v>
      </c>
      <c r="C235" s="20">
        <v>20</v>
      </c>
      <c r="D235" s="24">
        <f t="shared" si="13"/>
        <v>10.158720000000001</v>
      </c>
      <c r="E235" s="260">
        <f>183.04*1.11</f>
        <v>203.17440000000002</v>
      </c>
      <c r="F235" s="302">
        <f t="shared" si="10"/>
        <v>203.17440000000002</v>
      </c>
    </row>
    <row r="236" spans="1:6" ht="31.5" x14ac:dyDescent="0.25">
      <c r="A236" s="198" t="s">
        <v>285</v>
      </c>
      <c r="B236" s="279" t="s">
        <v>1009</v>
      </c>
      <c r="C236" s="20">
        <v>16</v>
      </c>
      <c r="D236" s="24">
        <f t="shared" si="13"/>
        <v>10.158720000000001</v>
      </c>
      <c r="E236" s="260">
        <f>146.432*1.11</f>
        <v>162.53952000000001</v>
      </c>
      <c r="F236" s="302">
        <f t="shared" si="10"/>
        <v>162.53952000000001</v>
      </c>
    </row>
    <row r="237" spans="1:6" ht="15.75" x14ac:dyDescent="0.25">
      <c r="A237" s="198" t="s">
        <v>286</v>
      </c>
      <c r="B237" s="288" t="s">
        <v>1010</v>
      </c>
      <c r="C237" s="20">
        <v>8</v>
      </c>
      <c r="D237" s="24">
        <f t="shared" si="13"/>
        <v>10.158720000000001</v>
      </c>
      <c r="E237" s="260">
        <f>73.216*1.11</f>
        <v>81.269760000000005</v>
      </c>
      <c r="F237" s="302">
        <f t="shared" si="10"/>
        <v>81.269760000000005</v>
      </c>
    </row>
    <row r="238" spans="1:6" ht="15.75" x14ac:dyDescent="0.25">
      <c r="A238" s="22" t="s">
        <v>1011</v>
      </c>
      <c r="B238" s="266" t="s">
        <v>1012</v>
      </c>
      <c r="C238" s="20">
        <v>12</v>
      </c>
      <c r="D238" s="24">
        <f t="shared" si="13"/>
        <v>10.158720000000001</v>
      </c>
      <c r="E238" s="260">
        <f>109.824*1.11</f>
        <v>121.90464000000001</v>
      </c>
      <c r="F238" s="302">
        <f t="shared" si="10"/>
        <v>121.90464</v>
      </c>
    </row>
    <row r="239" spans="1:6" ht="15.75" x14ac:dyDescent="0.25">
      <c r="A239" s="22" t="s">
        <v>287</v>
      </c>
      <c r="B239" s="20" t="s">
        <v>1013</v>
      </c>
      <c r="C239" s="20">
        <v>16</v>
      </c>
      <c r="D239" s="24">
        <f t="shared" si="13"/>
        <v>10.158720000000001</v>
      </c>
      <c r="E239" s="260">
        <f>146.432*1.11</f>
        <v>162.53952000000001</v>
      </c>
      <c r="F239" s="302">
        <f t="shared" si="10"/>
        <v>162.53952000000001</v>
      </c>
    </row>
    <row r="240" spans="1:6" ht="15.75" x14ac:dyDescent="0.25">
      <c r="A240" s="22" t="s">
        <v>1014</v>
      </c>
      <c r="B240" s="34" t="s">
        <v>1015</v>
      </c>
      <c r="C240" s="20">
        <v>32</v>
      </c>
      <c r="D240" s="24">
        <f t="shared" si="13"/>
        <v>10.158720000000001</v>
      </c>
      <c r="E240" s="260">
        <f>292.864*1.11</f>
        <v>325.07904000000002</v>
      </c>
      <c r="F240" s="302">
        <f t="shared" si="10"/>
        <v>325.07904000000002</v>
      </c>
    </row>
    <row r="241" spans="1:6" ht="31.5" x14ac:dyDescent="0.25">
      <c r="A241" s="22" t="s">
        <v>1016</v>
      </c>
      <c r="B241" s="289" t="s">
        <v>1017</v>
      </c>
      <c r="C241" s="20">
        <v>12</v>
      </c>
      <c r="D241" s="24">
        <f t="shared" si="13"/>
        <v>10.158720000000001</v>
      </c>
      <c r="E241" s="260">
        <f>109.824*1.11</f>
        <v>121.90464000000001</v>
      </c>
      <c r="F241" s="302">
        <f t="shared" si="10"/>
        <v>121.90464</v>
      </c>
    </row>
    <row r="242" spans="1:6" ht="31.5" x14ac:dyDescent="0.25">
      <c r="A242" s="198" t="s">
        <v>288</v>
      </c>
      <c r="B242" s="270" t="s">
        <v>1018</v>
      </c>
      <c r="C242" s="20">
        <v>16</v>
      </c>
      <c r="D242" s="24">
        <f t="shared" si="13"/>
        <v>10.158720000000001</v>
      </c>
      <c r="E242" s="260">
        <f>146.432*1.11</f>
        <v>162.53952000000001</v>
      </c>
      <c r="F242" s="302">
        <f t="shared" si="10"/>
        <v>162.53952000000001</v>
      </c>
    </row>
    <row r="243" spans="1:6" ht="15.75" x14ac:dyDescent="0.25">
      <c r="A243" s="198" t="s">
        <v>289</v>
      </c>
      <c r="B243" s="109" t="s">
        <v>1019</v>
      </c>
      <c r="C243" s="20">
        <v>16</v>
      </c>
      <c r="D243" s="24">
        <f t="shared" si="13"/>
        <v>10.158720000000001</v>
      </c>
      <c r="E243" s="260">
        <f>146.432*1.11</f>
        <v>162.53952000000001</v>
      </c>
      <c r="F243" s="302">
        <f t="shared" si="10"/>
        <v>162.53952000000001</v>
      </c>
    </row>
    <row r="244" spans="1:6" ht="15.75" x14ac:dyDescent="0.25">
      <c r="A244" s="198" t="s">
        <v>1020</v>
      </c>
      <c r="B244" s="109" t="s">
        <v>1021</v>
      </c>
      <c r="C244" s="20">
        <v>30</v>
      </c>
      <c r="D244" s="24">
        <f t="shared" si="13"/>
        <v>10.158720000000001</v>
      </c>
      <c r="E244" s="260">
        <f>274.56*1.11</f>
        <v>304.76160000000004</v>
      </c>
      <c r="F244" s="302">
        <f t="shared" si="10"/>
        <v>304.76160000000004</v>
      </c>
    </row>
    <row r="245" spans="1:6" ht="15.75" x14ac:dyDescent="0.25">
      <c r="A245" s="18"/>
      <c r="B245" s="23" t="s">
        <v>290</v>
      </c>
      <c r="C245" s="20"/>
      <c r="D245" s="24"/>
      <c r="E245" s="260">
        <f>137.5376288*1.11</f>
        <v>152.66676796800002</v>
      </c>
      <c r="F245" s="302">
        <f t="shared" si="10"/>
        <v>0</v>
      </c>
    </row>
    <row r="246" spans="1:6" ht="15.75" x14ac:dyDescent="0.25">
      <c r="A246" s="18"/>
      <c r="B246" s="19" t="s">
        <v>291</v>
      </c>
      <c r="C246" s="20"/>
      <c r="D246" s="24"/>
      <c r="E246" s="226"/>
      <c r="F246" s="302">
        <f t="shared" si="10"/>
        <v>0</v>
      </c>
    </row>
    <row r="247" spans="1:6" ht="15.75" x14ac:dyDescent="0.25">
      <c r="A247" s="198" t="s">
        <v>292</v>
      </c>
      <c r="B247" s="277" t="s">
        <v>991</v>
      </c>
      <c r="C247" s="20">
        <v>10</v>
      </c>
      <c r="D247" s="24">
        <f>10.5248*1.11</f>
        <v>11.682528000000001</v>
      </c>
      <c r="E247" s="260">
        <f>105.248*1.11</f>
        <v>116.82528000000002</v>
      </c>
      <c r="F247" s="302">
        <f t="shared" si="10"/>
        <v>116.82528000000002</v>
      </c>
    </row>
    <row r="248" spans="1:6" ht="15.75" x14ac:dyDescent="0.25">
      <c r="A248" s="198" t="s">
        <v>293</v>
      </c>
      <c r="B248" s="277" t="s">
        <v>992</v>
      </c>
      <c r="C248" s="20">
        <v>10</v>
      </c>
      <c r="D248" s="24">
        <f t="shared" ref="D248:D268" si="14">10.5248*1.11</f>
        <v>11.682528000000001</v>
      </c>
      <c r="E248" s="260">
        <f t="shared" ref="E248:E249" si="15">105.248*1.11</f>
        <v>116.82528000000002</v>
      </c>
      <c r="F248" s="302">
        <f t="shared" si="10"/>
        <v>116.82528000000002</v>
      </c>
    </row>
    <row r="249" spans="1:6" ht="15.75" x14ac:dyDescent="0.25">
      <c r="A249" s="198" t="s">
        <v>294</v>
      </c>
      <c r="B249" s="277" t="s">
        <v>993</v>
      </c>
      <c r="C249" s="20">
        <v>10</v>
      </c>
      <c r="D249" s="24">
        <f t="shared" si="14"/>
        <v>11.682528000000001</v>
      </c>
      <c r="E249" s="260">
        <f t="shared" si="15"/>
        <v>116.82528000000002</v>
      </c>
      <c r="F249" s="302">
        <f t="shared" si="10"/>
        <v>116.82528000000002</v>
      </c>
    </row>
    <row r="250" spans="1:6" ht="15.75" x14ac:dyDescent="0.25">
      <c r="A250" s="198" t="s">
        <v>295</v>
      </c>
      <c r="B250" s="277" t="s">
        <v>994</v>
      </c>
      <c r="C250" s="20">
        <v>15</v>
      </c>
      <c r="D250" s="24">
        <f t="shared" si="14"/>
        <v>11.682528000000001</v>
      </c>
      <c r="E250" s="260">
        <f>157.872*1.11</f>
        <v>175.23792000000003</v>
      </c>
      <c r="F250" s="302">
        <f t="shared" si="10"/>
        <v>175.23792000000003</v>
      </c>
    </row>
    <row r="251" spans="1:6" ht="15.75" x14ac:dyDescent="0.25">
      <c r="A251" s="198" t="s">
        <v>296</v>
      </c>
      <c r="B251" s="277" t="s">
        <v>995</v>
      </c>
      <c r="C251" s="20">
        <v>15</v>
      </c>
      <c r="D251" s="24">
        <f t="shared" si="14"/>
        <v>11.682528000000001</v>
      </c>
      <c r="E251" s="260">
        <f>157.872*1.11</f>
        <v>175.23792000000003</v>
      </c>
      <c r="F251" s="302">
        <f t="shared" ref="F251:F314" si="16">C251*D251</f>
        <v>175.23792000000003</v>
      </c>
    </row>
    <row r="252" spans="1:6" ht="15.75" x14ac:dyDescent="0.25">
      <c r="A252" s="198" t="s">
        <v>297</v>
      </c>
      <c r="B252" s="277" t="s">
        <v>298</v>
      </c>
      <c r="C252" s="20">
        <v>20</v>
      </c>
      <c r="D252" s="24">
        <f t="shared" si="14"/>
        <v>11.682528000000001</v>
      </c>
      <c r="E252" s="260">
        <f>210.496*1.11</f>
        <v>233.65056000000004</v>
      </c>
      <c r="F252" s="302">
        <f t="shared" si="16"/>
        <v>233.65056000000004</v>
      </c>
    </row>
    <row r="253" spans="1:6" ht="15.75" x14ac:dyDescent="0.25">
      <c r="A253" s="198" t="s">
        <v>299</v>
      </c>
      <c r="B253" s="278" t="s">
        <v>300</v>
      </c>
      <c r="C253" s="20">
        <v>10</v>
      </c>
      <c r="D253" s="24">
        <f t="shared" si="14"/>
        <v>11.682528000000001</v>
      </c>
      <c r="E253" s="260">
        <f>105.248*1.11</f>
        <v>116.82528000000002</v>
      </c>
      <c r="F253" s="302">
        <f t="shared" si="16"/>
        <v>116.82528000000002</v>
      </c>
    </row>
    <row r="254" spans="1:6" ht="15.75" x14ac:dyDescent="0.25">
      <c r="A254" s="198" t="s">
        <v>301</v>
      </c>
      <c r="B254" s="278" t="s">
        <v>302</v>
      </c>
      <c r="C254" s="20">
        <v>10</v>
      </c>
      <c r="D254" s="24">
        <f t="shared" si="14"/>
        <v>11.682528000000001</v>
      </c>
      <c r="E254" s="260">
        <f t="shared" ref="E254:E256" si="17">105.248*1.11</f>
        <v>116.82528000000002</v>
      </c>
      <c r="F254" s="302">
        <f t="shared" si="16"/>
        <v>116.82528000000002</v>
      </c>
    </row>
    <row r="255" spans="1:6" ht="15.75" x14ac:dyDescent="0.25">
      <c r="A255" s="198" t="s">
        <v>303</v>
      </c>
      <c r="B255" s="278" t="s">
        <v>304</v>
      </c>
      <c r="C255" s="20">
        <v>10</v>
      </c>
      <c r="D255" s="24">
        <f t="shared" si="14"/>
        <v>11.682528000000001</v>
      </c>
      <c r="E255" s="260">
        <f t="shared" si="17"/>
        <v>116.82528000000002</v>
      </c>
      <c r="F255" s="302">
        <f t="shared" si="16"/>
        <v>116.82528000000002</v>
      </c>
    </row>
    <row r="256" spans="1:6" ht="15.75" x14ac:dyDescent="0.25">
      <c r="A256" s="198" t="s">
        <v>305</v>
      </c>
      <c r="B256" s="278" t="s">
        <v>306</v>
      </c>
      <c r="C256" s="20">
        <v>10</v>
      </c>
      <c r="D256" s="24">
        <f t="shared" si="14"/>
        <v>11.682528000000001</v>
      </c>
      <c r="E256" s="260">
        <f t="shared" si="17"/>
        <v>116.82528000000002</v>
      </c>
      <c r="F256" s="302">
        <f t="shared" si="16"/>
        <v>116.82528000000002</v>
      </c>
    </row>
    <row r="257" spans="1:6" ht="15.75" x14ac:dyDescent="0.25">
      <c r="A257" s="198" t="s">
        <v>307</v>
      </c>
      <c r="B257" s="89" t="s">
        <v>996</v>
      </c>
      <c r="C257" s="20">
        <v>35</v>
      </c>
      <c r="D257" s="24">
        <f t="shared" si="14"/>
        <v>11.682528000000001</v>
      </c>
      <c r="E257" s="260">
        <f>368.368*1.11</f>
        <v>408.88848000000002</v>
      </c>
      <c r="F257" s="302">
        <f t="shared" si="16"/>
        <v>408.88848000000007</v>
      </c>
    </row>
    <row r="258" spans="1:6" ht="15.75" x14ac:dyDescent="0.25">
      <c r="A258" s="22" t="s">
        <v>997</v>
      </c>
      <c r="B258" s="259" t="s">
        <v>998</v>
      </c>
      <c r="C258" s="20">
        <v>15</v>
      </c>
      <c r="D258" s="24">
        <f t="shared" si="14"/>
        <v>11.682528000000001</v>
      </c>
      <c r="E258" s="260">
        <f>157.872*1.11</f>
        <v>175.23792000000003</v>
      </c>
      <c r="F258" s="302">
        <f t="shared" si="16"/>
        <v>175.23792000000003</v>
      </c>
    </row>
    <row r="259" spans="1:6" ht="15.75" x14ac:dyDescent="0.25">
      <c r="A259" s="198" t="s">
        <v>308</v>
      </c>
      <c r="B259" s="277" t="s">
        <v>999</v>
      </c>
      <c r="C259" s="20">
        <v>10</v>
      </c>
      <c r="D259" s="24">
        <f t="shared" si="14"/>
        <v>11.682528000000001</v>
      </c>
      <c r="E259" s="260">
        <f>105.248*1.11</f>
        <v>116.82528000000002</v>
      </c>
      <c r="F259" s="302">
        <f t="shared" si="16"/>
        <v>116.82528000000002</v>
      </c>
    </row>
    <row r="260" spans="1:6" ht="15.75" x14ac:dyDescent="0.25">
      <c r="A260" s="198" t="s">
        <v>309</v>
      </c>
      <c r="B260" s="277" t="s">
        <v>310</v>
      </c>
      <c r="C260" s="20">
        <v>15</v>
      </c>
      <c r="D260" s="24">
        <f t="shared" si="14"/>
        <v>11.682528000000001</v>
      </c>
      <c r="E260" s="260">
        <f>157.872*1.11</f>
        <v>175.23792000000003</v>
      </c>
      <c r="F260" s="302">
        <f t="shared" si="16"/>
        <v>175.23792000000003</v>
      </c>
    </row>
    <row r="261" spans="1:6" ht="15.75" x14ac:dyDescent="0.25">
      <c r="A261" s="198" t="s">
        <v>312</v>
      </c>
      <c r="B261" s="278" t="s">
        <v>313</v>
      </c>
      <c r="C261" s="20">
        <v>30</v>
      </c>
      <c r="D261" s="24">
        <f t="shared" si="14"/>
        <v>11.682528000000001</v>
      </c>
      <c r="E261" s="260">
        <f>315.744*1.11</f>
        <v>350.47584000000006</v>
      </c>
      <c r="F261" s="302">
        <f t="shared" si="16"/>
        <v>350.47584000000006</v>
      </c>
    </row>
    <row r="262" spans="1:6" ht="15.75" x14ac:dyDescent="0.25">
      <c r="A262" s="198" t="s">
        <v>314</v>
      </c>
      <c r="B262" s="277" t="s">
        <v>1000</v>
      </c>
      <c r="C262" s="20">
        <v>15</v>
      </c>
      <c r="D262" s="24">
        <f t="shared" si="14"/>
        <v>11.682528000000001</v>
      </c>
      <c r="E262" s="260">
        <f>157.872*1.11</f>
        <v>175.23792000000003</v>
      </c>
      <c r="F262" s="302">
        <f t="shared" si="16"/>
        <v>175.23792000000003</v>
      </c>
    </row>
    <row r="263" spans="1:6" ht="15.75" x14ac:dyDescent="0.25">
      <c r="A263" s="198" t="s">
        <v>315</v>
      </c>
      <c r="B263" s="277" t="s">
        <v>316</v>
      </c>
      <c r="C263" s="20">
        <v>10</v>
      </c>
      <c r="D263" s="24">
        <f t="shared" si="14"/>
        <v>11.682528000000001</v>
      </c>
      <c r="E263" s="260">
        <f>105.248*1.11</f>
        <v>116.82528000000002</v>
      </c>
      <c r="F263" s="302">
        <f t="shared" si="16"/>
        <v>116.82528000000002</v>
      </c>
    </row>
    <row r="264" spans="1:6" ht="15.75" x14ac:dyDescent="0.25">
      <c r="A264" s="198" t="s">
        <v>317</v>
      </c>
      <c r="B264" s="278" t="s">
        <v>318</v>
      </c>
      <c r="C264" s="20">
        <v>10</v>
      </c>
      <c r="D264" s="24">
        <f t="shared" si="14"/>
        <v>11.682528000000001</v>
      </c>
      <c r="E264" s="260">
        <f t="shared" ref="E264:E267" si="18">105.248*1.11</f>
        <v>116.82528000000002</v>
      </c>
      <c r="F264" s="302">
        <f t="shared" si="16"/>
        <v>116.82528000000002</v>
      </c>
    </row>
    <row r="265" spans="1:6" ht="15.75" x14ac:dyDescent="0.25">
      <c r="A265" s="198" t="s">
        <v>319</v>
      </c>
      <c r="B265" s="151" t="s">
        <v>320</v>
      </c>
      <c r="C265" s="20">
        <v>10</v>
      </c>
      <c r="D265" s="24">
        <f t="shared" si="14"/>
        <v>11.682528000000001</v>
      </c>
      <c r="E265" s="260">
        <f t="shared" si="18"/>
        <v>116.82528000000002</v>
      </c>
      <c r="F265" s="302">
        <f t="shared" si="16"/>
        <v>116.82528000000002</v>
      </c>
    </row>
    <row r="266" spans="1:6" ht="15.75" x14ac:dyDescent="0.25">
      <c r="A266" s="198" t="s">
        <v>321</v>
      </c>
      <c r="B266" s="278" t="s">
        <v>322</v>
      </c>
      <c r="C266" s="20">
        <v>10</v>
      </c>
      <c r="D266" s="24">
        <f t="shared" si="14"/>
        <v>11.682528000000001</v>
      </c>
      <c r="E266" s="260">
        <f t="shared" si="18"/>
        <v>116.82528000000002</v>
      </c>
      <c r="F266" s="302">
        <f t="shared" si="16"/>
        <v>116.82528000000002</v>
      </c>
    </row>
    <row r="267" spans="1:6" ht="15.75" x14ac:dyDescent="0.25">
      <c r="A267" s="198" t="s">
        <v>311</v>
      </c>
      <c r="B267" s="277" t="s">
        <v>323</v>
      </c>
      <c r="C267" s="20">
        <v>10</v>
      </c>
      <c r="D267" s="24">
        <f t="shared" si="14"/>
        <v>11.682528000000001</v>
      </c>
      <c r="E267" s="260">
        <f t="shared" si="18"/>
        <v>116.82528000000002</v>
      </c>
      <c r="F267" s="302">
        <f t="shared" si="16"/>
        <v>116.82528000000002</v>
      </c>
    </row>
    <row r="268" spans="1:6" ht="15.75" x14ac:dyDescent="0.25">
      <c r="A268" s="198" t="s">
        <v>324</v>
      </c>
      <c r="B268" s="277" t="s">
        <v>325</v>
      </c>
      <c r="C268" s="20">
        <v>20</v>
      </c>
      <c r="D268" s="24">
        <f t="shared" si="14"/>
        <v>11.682528000000001</v>
      </c>
      <c r="E268" s="260">
        <f>210.496*1.11</f>
        <v>233.65056000000004</v>
      </c>
      <c r="F268" s="302">
        <f t="shared" si="16"/>
        <v>233.65056000000004</v>
      </c>
    </row>
    <row r="269" spans="1:6" ht="15.75" x14ac:dyDescent="0.25">
      <c r="A269" s="18"/>
      <c r="B269" s="19" t="s">
        <v>326</v>
      </c>
      <c r="C269" s="20"/>
      <c r="D269" s="24"/>
      <c r="E269" s="226"/>
      <c r="F269" s="302">
        <f t="shared" si="16"/>
        <v>0</v>
      </c>
    </row>
    <row r="270" spans="1:6" ht="15.75" x14ac:dyDescent="0.25">
      <c r="A270" s="198" t="s">
        <v>327</v>
      </c>
      <c r="B270" s="278" t="s">
        <v>917</v>
      </c>
      <c r="C270" s="20">
        <v>20</v>
      </c>
      <c r="D270" s="24">
        <f>25.168*1.11</f>
        <v>27.936480000000003</v>
      </c>
      <c r="E270" s="260">
        <f>503.36*1.11</f>
        <v>558.72960000000012</v>
      </c>
      <c r="F270" s="302">
        <f t="shared" si="16"/>
        <v>558.72960000000012</v>
      </c>
    </row>
    <row r="271" spans="1:6" ht="31.5" x14ac:dyDescent="0.25">
      <c r="A271" s="198" t="s">
        <v>329</v>
      </c>
      <c r="B271" s="278" t="s">
        <v>918</v>
      </c>
      <c r="C271" s="20">
        <v>50</v>
      </c>
      <c r="D271" s="24">
        <f t="shared" ref="D271:D288" si="19">25.168*1.11</f>
        <v>27.936480000000003</v>
      </c>
      <c r="E271" s="260">
        <f>1258.4*1.11</f>
        <v>1396.8240000000003</v>
      </c>
      <c r="F271" s="302">
        <f t="shared" si="16"/>
        <v>1396.8240000000001</v>
      </c>
    </row>
    <row r="272" spans="1:6" ht="15.75" x14ac:dyDescent="0.25">
      <c r="A272" s="198" t="s">
        <v>331</v>
      </c>
      <c r="B272" s="277" t="s">
        <v>919</v>
      </c>
      <c r="C272" s="20">
        <v>10</v>
      </c>
      <c r="D272" s="24">
        <f t="shared" si="19"/>
        <v>27.936480000000003</v>
      </c>
      <c r="E272" s="260">
        <f>251.68*1.11</f>
        <v>279.36480000000006</v>
      </c>
      <c r="F272" s="302">
        <f t="shared" si="16"/>
        <v>279.36480000000006</v>
      </c>
    </row>
    <row r="273" spans="1:6" ht="15.75" x14ac:dyDescent="0.25">
      <c r="A273" s="198" t="s">
        <v>920</v>
      </c>
      <c r="B273" s="277" t="s">
        <v>921</v>
      </c>
      <c r="C273" s="20">
        <v>20</v>
      </c>
      <c r="D273" s="24">
        <f t="shared" si="19"/>
        <v>27.936480000000003</v>
      </c>
      <c r="E273" s="260">
        <f>503.36*1.11</f>
        <v>558.72960000000012</v>
      </c>
      <c r="F273" s="302">
        <f t="shared" si="16"/>
        <v>558.72960000000012</v>
      </c>
    </row>
    <row r="274" spans="1:6" ht="15.75" x14ac:dyDescent="0.25">
      <c r="A274" s="198" t="s">
        <v>334</v>
      </c>
      <c r="B274" s="277" t="s">
        <v>922</v>
      </c>
      <c r="C274" s="20">
        <v>20</v>
      </c>
      <c r="D274" s="24">
        <f t="shared" si="19"/>
        <v>27.936480000000003</v>
      </c>
      <c r="E274" s="260">
        <f>503.36*1.11</f>
        <v>558.72960000000012</v>
      </c>
      <c r="F274" s="302">
        <f t="shared" si="16"/>
        <v>558.72960000000012</v>
      </c>
    </row>
    <row r="275" spans="1:6" ht="31.5" x14ac:dyDescent="0.25">
      <c r="A275" s="198" t="s">
        <v>336</v>
      </c>
      <c r="B275" s="279" t="s">
        <v>923</v>
      </c>
      <c r="C275" s="20">
        <v>20</v>
      </c>
      <c r="D275" s="24">
        <f t="shared" si="19"/>
        <v>27.936480000000003</v>
      </c>
      <c r="E275" s="260">
        <f>503.36*1.11</f>
        <v>558.72960000000012</v>
      </c>
      <c r="F275" s="302">
        <f t="shared" si="16"/>
        <v>558.72960000000012</v>
      </c>
    </row>
    <row r="276" spans="1:6" ht="15.75" x14ac:dyDescent="0.25">
      <c r="A276" s="198" t="s">
        <v>337</v>
      </c>
      <c r="B276" s="277" t="s">
        <v>924</v>
      </c>
      <c r="C276" s="20">
        <v>20</v>
      </c>
      <c r="D276" s="24">
        <f t="shared" si="19"/>
        <v>27.936480000000003</v>
      </c>
      <c r="E276" s="260">
        <f>503.36*1.11</f>
        <v>558.72960000000012</v>
      </c>
      <c r="F276" s="302">
        <f t="shared" si="16"/>
        <v>558.72960000000012</v>
      </c>
    </row>
    <row r="277" spans="1:6" ht="15.75" x14ac:dyDescent="0.25">
      <c r="A277" s="198" t="s">
        <v>339</v>
      </c>
      <c r="B277" s="277" t="s">
        <v>340</v>
      </c>
      <c r="C277" s="20">
        <v>50</v>
      </c>
      <c r="D277" s="24">
        <f t="shared" si="19"/>
        <v>27.936480000000003</v>
      </c>
      <c r="E277" s="260">
        <f>1258.4*1.11</f>
        <v>1396.8240000000003</v>
      </c>
      <c r="F277" s="302">
        <f t="shared" si="16"/>
        <v>1396.8240000000001</v>
      </c>
    </row>
    <row r="278" spans="1:6" ht="15.75" x14ac:dyDescent="0.25">
      <c r="A278" s="198" t="s">
        <v>341</v>
      </c>
      <c r="B278" s="277" t="s">
        <v>925</v>
      </c>
      <c r="C278" s="20">
        <v>20</v>
      </c>
      <c r="D278" s="24">
        <f t="shared" si="19"/>
        <v>27.936480000000003</v>
      </c>
      <c r="E278" s="260">
        <f>503.36*1.11</f>
        <v>558.72960000000012</v>
      </c>
      <c r="F278" s="302">
        <f t="shared" si="16"/>
        <v>558.72960000000012</v>
      </c>
    </row>
    <row r="279" spans="1:6" ht="15.75" x14ac:dyDescent="0.25">
      <c r="A279" s="198" t="s">
        <v>344</v>
      </c>
      <c r="B279" s="277" t="s">
        <v>926</v>
      </c>
      <c r="C279" s="20">
        <v>20</v>
      </c>
      <c r="D279" s="24">
        <f t="shared" si="19"/>
        <v>27.936480000000003</v>
      </c>
      <c r="E279" s="260">
        <f>503.36*1.11</f>
        <v>558.72960000000012</v>
      </c>
      <c r="F279" s="302">
        <f t="shared" si="16"/>
        <v>558.72960000000012</v>
      </c>
    </row>
    <row r="280" spans="1:6" ht="15.75" x14ac:dyDescent="0.25">
      <c r="A280" s="22" t="s">
        <v>346</v>
      </c>
      <c r="B280" s="282" t="s">
        <v>927</v>
      </c>
      <c r="C280" s="20">
        <v>40</v>
      </c>
      <c r="D280" s="24">
        <f t="shared" si="19"/>
        <v>27.936480000000003</v>
      </c>
      <c r="E280" s="260">
        <f>1006.72*1.11</f>
        <v>1117.4592000000002</v>
      </c>
      <c r="F280" s="302">
        <f t="shared" si="16"/>
        <v>1117.4592000000002</v>
      </c>
    </row>
    <row r="281" spans="1:6" ht="15.75" x14ac:dyDescent="0.25">
      <c r="A281" s="22" t="s">
        <v>348</v>
      </c>
      <c r="B281" s="257" t="s">
        <v>928</v>
      </c>
      <c r="C281" s="20">
        <v>30</v>
      </c>
      <c r="D281" s="24">
        <f t="shared" si="19"/>
        <v>27.936480000000003</v>
      </c>
      <c r="E281" s="260">
        <f>755.04*1.11</f>
        <v>838.09440000000006</v>
      </c>
      <c r="F281" s="302">
        <f t="shared" si="16"/>
        <v>838.09440000000006</v>
      </c>
    </row>
    <row r="282" spans="1:6" ht="15.75" x14ac:dyDescent="0.25">
      <c r="A282" s="22" t="s">
        <v>349</v>
      </c>
      <c r="B282" s="23" t="s">
        <v>1163</v>
      </c>
      <c r="C282" s="20">
        <v>25</v>
      </c>
      <c r="D282" s="24">
        <f>25.168*1.11</f>
        <v>27.936480000000003</v>
      </c>
      <c r="E282" s="260">
        <f>629.2*1.11</f>
        <v>698.41200000000015</v>
      </c>
      <c r="F282" s="302">
        <f t="shared" si="16"/>
        <v>698.41200000000003</v>
      </c>
    </row>
    <row r="283" spans="1:6" ht="15.75" x14ac:dyDescent="0.25">
      <c r="A283" s="283" t="s">
        <v>929</v>
      </c>
      <c r="B283" s="257" t="s">
        <v>930</v>
      </c>
      <c r="C283" s="20">
        <v>20</v>
      </c>
      <c r="D283" s="24">
        <f t="shared" si="19"/>
        <v>27.936480000000003</v>
      </c>
      <c r="E283" s="260">
        <f>503.36*1.11</f>
        <v>558.72960000000012</v>
      </c>
      <c r="F283" s="302">
        <f t="shared" si="16"/>
        <v>558.72960000000012</v>
      </c>
    </row>
    <row r="284" spans="1:6" ht="15.75" x14ac:dyDescent="0.25">
      <c r="A284" s="22" t="s">
        <v>351</v>
      </c>
      <c r="B284" s="257" t="s">
        <v>931</v>
      </c>
      <c r="C284" s="20">
        <v>20</v>
      </c>
      <c r="D284" s="24">
        <f t="shared" si="19"/>
        <v>27.936480000000003</v>
      </c>
      <c r="E284" s="260">
        <f t="shared" ref="E284:E288" si="20">503.36*1.11</f>
        <v>558.72960000000012</v>
      </c>
      <c r="F284" s="302">
        <f t="shared" si="16"/>
        <v>558.72960000000012</v>
      </c>
    </row>
    <row r="285" spans="1:6" ht="31.5" x14ac:dyDescent="0.25">
      <c r="A285" s="284" t="s">
        <v>353</v>
      </c>
      <c r="B285" s="259" t="s">
        <v>932</v>
      </c>
      <c r="C285" s="20">
        <v>20</v>
      </c>
      <c r="D285" s="24">
        <f t="shared" si="19"/>
        <v>27.936480000000003</v>
      </c>
      <c r="E285" s="260">
        <f t="shared" si="20"/>
        <v>558.72960000000012</v>
      </c>
      <c r="F285" s="302">
        <f t="shared" si="16"/>
        <v>558.72960000000012</v>
      </c>
    </row>
    <row r="286" spans="1:6" ht="15.75" x14ac:dyDescent="0.25">
      <c r="A286" s="22" t="s">
        <v>355</v>
      </c>
      <c r="B286" s="259" t="s">
        <v>933</v>
      </c>
      <c r="C286" s="20">
        <v>20</v>
      </c>
      <c r="D286" s="24">
        <f t="shared" si="19"/>
        <v>27.936480000000003</v>
      </c>
      <c r="E286" s="260">
        <f t="shared" si="20"/>
        <v>558.72960000000012</v>
      </c>
      <c r="F286" s="302">
        <f t="shared" si="16"/>
        <v>558.72960000000012</v>
      </c>
    </row>
    <row r="287" spans="1:6" ht="15.75" x14ac:dyDescent="0.25">
      <c r="A287" s="22" t="s">
        <v>934</v>
      </c>
      <c r="B287" s="259" t="s">
        <v>935</v>
      </c>
      <c r="C287" s="20">
        <v>20</v>
      </c>
      <c r="D287" s="24">
        <f t="shared" si="19"/>
        <v>27.936480000000003</v>
      </c>
      <c r="E287" s="260">
        <f t="shared" si="20"/>
        <v>558.72960000000012</v>
      </c>
      <c r="F287" s="302">
        <f t="shared" si="16"/>
        <v>558.72960000000012</v>
      </c>
    </row>
    <row r="288" spans="1:6" ht="15.75" x14ac:dyDescent="0.25">
      <c r="A288" s="22" t="s">
        <v>356</v>
      </c>
      <c r="B288" s="282" t="s">
        <v>936</v>
      </c>
      <c r="C288" s="20">
        <v>20</v>
      </c>
      <c r="D288" s="24">
        <f t="shared" si="19"/>
        <v>27.936480000000003</v>
      </c>
      <c r="E288" s="260">
        <f t="shared" si="20"/>
        <v>558.72960000000012</v>
      </c>
      <c r="F288" s="302">
        <f t="shared" si="16"/>
        <v>558.72960000000012</v>
      </c>
    </row>
    <row r="289" spans="1:6" ht="31.5" x14ac:dyDescent="0.25">
      <c r="A289" s="22" t="s">
        <v>937</v>
      </c>
      <c r="B289" s="282" t="s">
        <v>938</v>
      </c>
      <c r="C289" s="33"/>
      <c r="D289" s="24"/>
      <c r="E289" s="260">
        <v>1400</v>
      </c>
      <c r="F289" s="302">
        <f t="shared" si="16"/>
        <v>0</v>
      </c>
    </row>
    <row r="290" spans="1:6" ht="15.75" x14ac:dyDescent="0.25">
      <c r="A290" s="28" t="s">
        <v>939</v>
      </c>
      <c r="B290" s="285" t="s">
        <v>940</v>
      </c>
      <c r="C290" s="20"/>
      <c r="D290" s="24"/>
      <c r="E290" s="315">
        <v>1300</v>
      </c>
      <c r="F290" s="302">
        <f t="shared" si="16"/>
        <v>0</v>
      </c>
    </row>
    <row r="291" spans="1:6" ht="15.75" x14ac:dyDescent="0.25">
      <c r="A291" s="28" t="s">
        <v>941</v>
      </c>
      <c r="B291" s="285" t="s">
        <v>942</v>
      </c>
      <c r="C291" s="20"/>
      <c r="D291" s="24"/>
      <c r="E291" s="315">
        <v>550</v>
      </c>
      <c r="F291" s="302">
        <f t="shared" si="16"/>
        <v>0</v>
      </c>
    </row>
    <row r="292" spans="1:6" ht="15.75" x14ac:dyDescent="0.25">
      <c r="A292" s="28" t="s">
        <v>943</v>
      </c>
      <c r="B292" s="285" t="s">
        <v>944</v>
      </c>
      <c r="C292" s="20"/>
      <c r="D292" s="24"/>
      <c r="E292" s="315">
        <v>265</v>
      </c>
      <c r="F292" s="302">
        <f t="shared" si="16"/>
        <v>0</v>
      </c>
    </row>
    <row r="293" spans="1:6" ht="15.75" x14ac:dyDescent="0.25">
      <c r="A293" s="28" t="s">
        <v>945</v>
      </c>
      <c r="B293" s="285" t="s">
        <v>946</v>
      </c>
      <c r="C293" s="20"/>
      <c r="D293" s="24"/>
      <c r="E293" s="315">
        <v>550</v>
      </c>
      <c r="F293" s="302">
        <f t="shared" si="16"/>
        <v>0</v>
      </c>
    </row>
    <row r="294" spans="1:6" ht="15.75" x14ac:dyDescent="0.25">
      <c r="A294" s="28" t="s">
        <v>947</v>
      </c>
      <c r="B294" s="285" t="s">
        <v>948</v>
      </c>
      <c r="C294" s="20"/>
      <c r="D294" s="24"/>
      <c r="E294" s="315">
        <v>265</v>
      </c>
      <c r="F294" s="302">
        <f t="shared" si="16"/>
        <v>0</v>
      </c>
    </row>
    <row r="295" spans="1:6" ht="15.75" x14ac:dyDescent="0.25">
      <c r="A295" s="28" t="s">
        <v>949</v>
      </c>
      <c r="B295" s="285" t="s">
        <v>950</v>
      </c>
      <c r="C295" s="20"/>
      <c r="D295" s="24"/>
      <c r="E295" s="315">
        <v>265</v>
      </c>
      <c r="F295" s="302">
        <f t="shared" si="16"/>
        <v>0</v>
      </c>
    </row>
    <row r="296" spans="1:6" ht="15.75" x14ac:dyDescent="0.25">
      <c r="A296" s="28" t="s">
        <v>951</v>
      </c>
      <c r="B296" s="285" t="s">
        <v>952</v>
      </c>
      <c r="C296" s="20"/>
      <c r="D296" s="24"/>
      <c r="E296" s="315">
        <v>550</v>
      </c>
      <c r="F296" s="302">
        <f t="shared" si="16"/>
        <v>0</v>
      </c>
    </row>
    <row r="297" spans="1:6" ht="15.75" x14ac:dyDescent="0.25">
      <c r="A297" s="28" t="s">
        <v>953</v>
      </c>
      <c r="B297" s="285" t="s">
        <v>954</v>
      </c>
      <c r="C297" s="20"/>
      <c r="D297" s="24"/>
      <c r="E297" s="315">
        <v>850</v>
      </c>
      <c r="F297" s="302">
        <f t="shared" si="16"/>
        <v>0</v>
      </c>
    </row>
    <row r="298" spans="1:6" ht="15.75" x14ac:dyDescent="0.25">
      <c r="A298" s="28" t="s">
        <v>955</v>
      </c>
      <c r="B298" s="285" t="s">
        <v>956</v>
      </c>
      <c r="C298" s="20"/>
      <c r="D298" s="24"/>
      <c r="E298" s="315">
        <v>550</v>
      </c>
      <c r="F298" s="302">
        <f t="shared" si="16"/>
        <v>0</v>
      </c>
    </row>
    <row r="299" spans="1:6" ht="15.75" x14ac:dyDescent="0.25">
      <c r="A299" s="28" t="s">
        <v>957</v>
      </c>
      <c r="B299" s="285" t="s">
        <v>958</v>
      </c>
      <c r="C299" s="20"/>
      <c r="D299" s="24"/>
      <c r="E299" s="315">
        <v>550</v>
      </c>
      <c r="F299" s="302">
        <f t="shared" si="16"/>
        <v>0</v>
      </c>
    </row>
    <row r="300" spans="1:6" ht="15.75" x14ac:dyDescent="0.25">
      <c r="A300" s="28" t="s">
        <v>959</v>
      </c>
      <c r="B300" s="285" t="s">
        <v>960</v>
      </c>
      <c r="C300" s="20"/>
      <c r="D300" s="24"/>
      <c r="E300" s="315">
        <v>265</v>
      </c>
      <c r="F300" s="302">
        <f t="shared" si="16"/>
        <v>0</v>
      </c>
    </row>
    <row r="301" spans="1:6" ht="15.75" x14ac:dyDescent="0.25">
      <c r="A301" s="28" t="s">
        <v>961</v>
      </c>
      <c r="B301" s="285" t="s">
        <v>962</v>
      </c>
      <c r="C301" s="20"/>
      <c r="D301" s="24"/>
      <c r="E301" s="315">
        <v>550</v>
      </c>
      <c r="F301" s="302">
        <f t="shared" si="16"/>
        <v>0</v>
      </c>
    </row>
    <row r="302" spans="1:6" ht="15.75" x14ac:dyDescent="0.25">
      <c r="A302" s="28" t="s">
        <v>963</v>
      </c>
      <c r="B302" s="285" t="s">
        <v>964</v>
      </c>
      <c r="C302" s="20"/>
      <c r="D302" s="24"/>
      <c r="E302" s="315">
        <v>1050</v>
      </c>
      <c r="F302" s="302">
        <f t="shared" si="16"/>
        <v>0</v>
      </c>
    </row>
    <row r="303" spans="1:6" ht="31.5" x14ac:dyDescent="0.25">
      <c r="A303" s="28" t="s">
        <v>965</v>
      </c>
      <c r="B303" s="285" t="s">
        <v>966</v>
      </c>
      <c r="C303" s="20"/>
      <c r="D303" s="24"/>
      <c r="E303" s="315">
        <v>1050</v>
      </c>
      <c r="F303" s="302">
        <f t="shared" si="16"/>
        <v>0</v>
      </c>
    </row>
    <row r="304" spans="1:6" ht="15.75" x14ac:dyDescent="0.25">
      <c r="A304" s="28" t="s">
        <v>967</v>
      </c>
      <c r="B304" s="285" t="s">
        <v>968</v>
      </c>
      <c r="C304" s="20"/>
      <c r="D304" s="24"/>
      <c r="E304" s="315">
        <v>1500</v>
      </c>
      <c r="F304" s="302">
        <f t="shared" si="16"/>
        <v>0</v>
      </c>
    </row>
    <row r="305" spans="1:6" ht="15.75" x14ac:dyDescent="0.25">
      <c r="A305" s="28" t="s">
        <v>969</v>
      </c>
      <c r="B305" s="285" t="s">
        <v>970</v>
      </c>
      <c r="C305" s="20"/>
      <c r="D305" s="24"/>
      <c r="E305" s="315">
        <v>850</v>
      </c>
      <c r="F305" s="302">
        <f t="shared" si="16"/>
        <v>0</v>
      </c>
    </row>
    <row r="306" spans="1:6" ht="15.75" x14ac:dyDescent="0.25">
      <c r="A306" s="28" t="s">
        <v>971</v>
      </c>
      <c r="B306" s="285" t="s">
        <v>972</v>
      </c>
      <c r="C306" s="20"/>
      <c r="D306" s="24"/>
      <c r="E306" s="315">
        <v>850</v>
      </c>
      <c r="F306" s="302">
        <f t="shared" si="16"/>
        <v>0</v>
      </c>
    </row>
    <row r="307" spans="1:6" ht="31.5" x14ac:dyDescent="0.25">
      <c r="A307" s="286" t="s">
        <v>973</v>
      </c>
      <c r="B307" s="287" t="s">
        <v>974</v>
      </c>
      <c r="C307" s="20"/>
      <c r="D307" s="24"/>
      <c r="E307" s="315">
        <v>1450</v>
      </c>
      <c r="F307" s="302">
        <f t="shared" si="16"/>
        <v>0</v>
      </c>
    </row>
    <row r="308" spans="1:6" ht="15.75" x14ac:dyDescent="0.25">
      <c r="A308" s="286" t="s">
        <v>975</v>
      </c>
      <c r="B308" s="287" t="s">
        <v>976</v>
      </c>
      <c r="C308" s="20"/>
      <c r="D308" s="24"/>
      <c r="E308" s="315">
        <v>700</v>
      </c>
      <c r="F308" s="302">
        <f t="shared" si="16"/>
        <v>0</v>
      </c>
    </row>
    <row r="309" spans="1:6" ht="15.75" x14ac:dyDescent="0.25">
      <c r="A309" s="286" t="s">
        <v>977</v>
      </c>
      <c r="B309" s="287" t="s">
        <v>978</v>
      </c>
      <c r="C309" s="20"/>
      <c r="D309" s="24"/>
      <c r="E309" s="315">
        <v>700</v>
      </c>
      <c r="F309" s="302">
        <f t="shared" si="16"/>
        <v>0</v>
      </c>
    </row>
    <row r="310" spans="1:6" ht="15.75" x14ac:dyDescent="0.25">
      <c r="A310" s="286" t="s">
        <v>979</v>
      </c>
      <c r="B310" s="287" t="s">
        <v>980</v>
      </c>
      <c r="C310" s="20"/>
      <c r="D310" s="24"/>
      <c r="E310" s="315">
        <v>1500</v>
      </c>
      <c r="F310" s="302">
        <f t="shared" si="16"/>
        <v>0</v>
      </c>
    </row>
    <row r="311" spans="1:6" ht="15.75" x14ac:dyDescent="0.25">
      <c r="A311" s="286" t="s">
        <v>981</v>
      </c>
      <c r="B311" s="287" t="s">
        <v>982</v>
      </c>
      <c r="C311" s="20"/>
      <c r="D311" s="24"/>
      <c r="E311" s="315">
        <v>950</v>
      </c>
      <c r="F311" s="302">
        <f t="shared" si="16"/>
        <v>0</v>
      </c>
    </row>
    <row r="312" spans="1:6" ht="15.75" x14ac:dyDescent="0.25">
      <c r="A312" s="286" t="s">
        <v>983</v>
      </c>
      <c r="B312" s="287" t="s">
        <v>984</v>
      </c>
      <c r="C312" s="20"/>
      <c r="D312" s="24"/>
      <c r="E312" s="315">
        <v>950</v>
      </c>
      <c r="F312" s="302">
        <f t="shared" si="16"/>
        <v>0</v>
      </c>
    </row>
    <row r="313" spans="1:6" ht="31.5" x14ac:dyDescent="0.25">
      <c r="A313" s="286" t="s">
        <v>985</v>
      </c>
      <c r="B313" s="287" t="s">
        <v>986</v>
      </c>
      <c r="C313" s="20"/>
      <c r="D313" s="24"/>
      <c r="E313" s="315">
        <v>1500</v>
      </c>
      <c r="F313" s="302">
        <f t="shared" si="16"/>
        <v>0</v>
      </c>
    </row>
    <row r="314" spans="1:6" ht="15.75" x14ac:dyDescent="0.25">
      <c r="A314" s="286" t="s">
        <v>987</v>
      </c>
      <c r="B314" s="287" t="s">
        <v>988</v>
      </c>
      <c r="C314" s="20"/>
      <c r="D314" s="24"/>
      <c r="E314" s="315">
        <v>950</v>
      </c>
      <c r="F314" s="302">
        <f t="shared" si="16"/>
        <v>0</v>
      </c>
    </row>
    <row r="315" spans="1:6" ht="15.75" x14ac:dyDescent="0.25">
      <c r="A315" s="286" t="s">
        <v>989</v>
      </c>
      <c r="B315" s="287" t="s">
        <v>990</v>
      </c>
      <c r="C315" s="20"/>
      <c r="D315" s="24"/>
      <c r="E315" s="315">
        <v>950</v>
      </c>
      <c r="F315" s="302">
        <f t="shared" ref="F315:F378" si="21">C315*D315</f>
        <v>0</v>
      </c>
    </row>
    <row r="316" spans="1:6" ht="15.75" x14ac:dyDescent="0.25">
      <c r="A316" s="18"/>
      <c r="B316" s="29" t="s">
        <v>357</v>
      </c>
      <c r="C316" s="33"/>
      <c r="D316" s="67"/>
      <c r="E316" s="317"/>
      <c r="F316" s="302">
        <f t="shared" si="21"/>
        <v>0</v>
      </c>
    </row>
    <row r="317" spans="1:6" ht="15.75" x14ac:dyDescent="0.25">
      <c r="A317" s="22" t="s">
        <v>358</v>
      </c>
      <c r="B317" s="23" t="s">
        <v>328</v>
      </c>
      <c r="C317" s="33"/>
      <c r="D317" s="67"/>
      <c r="E317" s="315">
        <f>1086.8*1.11</f>
        <v>1206.348</v>
      </c>
      <c r="F317" s="302">
        <f t="shared" si="21"/>
        <v>0</v>
      </c>
    </row>
    <row r="318" spans="1:6" ht="15.75" x14ac:dyDescent="0.25">
      <c r="A318" s="22" t="s">
        <v>359</v>
      </c>
      <c r="B318" s="23" t="s">
        <v>330</v>
      </c>
      <c r="C318" s="33"/>
      <c r="D318" s="67"/>
      <c r="E318" s="315">
        <f>2282.28*1.11</f>
        <v>2533.3308000000006</v>
      </c>
      <c r="F318" s="302">
        <f t="shared" si="21"/>
        <v>0</v>
      </c>
    </row>
    <row r="319" spans="1:6" ht="15.75" x14ac:dyDescent="0.25">
      <c r="A319" s="22" t="s">
        <v>360</v>
      </c>
      <c r="B319" s="23" t="s">
        <v>332</v>
      </c>
      <c r="C319" s="33"/>
      <c r="D319" s="67"/>
      <c r="E319" s="315">
        <f>1086.8*1.11</f>
        <v>1206.348</v>
      </c>
      <c r="F319" s="302">
        <f t="shared" si="21"/>
        <v>0</v>
      </c>
    </row>
    <row r="320" spans="1:6" ht="15.75" x14ac:dyDescent="0.25">
      <c r="A320" s="22" t="s">
        <v>361</v>
      </c>
      <c r="B320" s="23" t="s">
        <v>333</v>
      </c>
      <c r="C320" s="33"/>
      <c r="D320" s="67"/>
      <c r="E320" s="315">
        <f>1304.16*1.11</f>
        <v>1447.6176000000003</v>
      </c>
      <c r="F320" s="302">
        <f t="shared" si="21"/>
        <v>0</v>
      </c>
    </row>
    <row r="321" spans="1:6" ht="15.75" x14ac:dyDescent="0.25">
      <c r="A321" s="22" t="s">
        <v>362</v>
      </c>
      <c r="B321" s="23" t="s">
        <v>335</v>
      </c>
      <c r="C321" s="33"/>
      <c r="D321" s="67"/>
      <c r="E321" s="315">
        <f>1304.16*1.11</f>
        <v>1447.6176000000003</v>
      </c>
      <c r="F321" s="302">
        <f t="shared" si="21"/>
        <v>0</v>
      </c>
    </row>
    <row r="322" spans="1:6" ht="15.75" x14ac:dyDescent="0.25">
      <c r="A322" s="22" t="s">
        <v>363</v>
      </c>
      <c r="B322" s="23" t="s">
        <v>338</v>
      </c>
      <c r="C322" s="33"/>
      <c r="D322" s="67"/>
      <c r="E322" s="315">
        <f>1304.16*1.11</f>
        <v>1447.6176000000003</v>
      </c>
      <c r="F322" s="302">
        <f t="shared" si="21"/>
        <v>0</v>
      </c>
    </row>
    <row r="323" spans="1:6" ht="15.75" x14ac:dyDescent="0.25">
      <c r="A323" s="22" t="s">
        <v>364</v>
      </c>
      <c r="B323" s="23" t="s">
        <v>342</v>
      </c>
      <c r="C323" s="33"/>
      <c r="D323" s="67"/>
      <c r="E323" s="315">
        <f>1086.8*1.11</f>
        <v>1206.348</v>
      </c>
      <c r="F323" s="302">
        <f t="shared" si="21"/>
        <v>0</v>
      </c>
    </row>
    <row r="324" spans="1:6" ht="15.75" x14ac:dyDescent="0.25">
      <c r="A324" s="22" t="s">
        <v>365</v>
      </c>
      <c r="B324" s="23" t="s">
        <v>343</v>
      </c>
      <c r="C324" s="33"/>
      <c r="D324" s="67"/>
      <c r="E324" s="315">
        <f>1956.24*1.11</f>
        <v>2171.4264000000003</v>
      </c>
      <c r="F324" s="302">
        <f t="shared" si="21"/>
        <v>0</v>
      </c>
    </row>
    <row r="325" spans="1:6" ht="15.75" x14ac:dyDescent="0.25">
      <c r="A325" s="28" t="s">
        <v>366</v>
      </c>
      <c r="B325" s="23" t="s">
        <v>345</v>
      </c>
      <c r="C325" s="33"/>
      <c r="D325" s="67"/>
      <c r="E325" s="315">
        <f>1304.16*1.11</f>
        <v>1447.6176000000003</v>
      </c>
      <c r="F325" s="302">
        <f t="shared" si="21"/>
        <v>0</v>
      </c>
    </row>
    <row r="326" spans="1:6" ht="31.5" x14ac:dyDescent="0.25">
      <c r="A326" s="22" t="s">
        <v>367</v>
      </c>
      <c r="B326" s="23" t="s">
        <v>347</v>
      </c>
      <c r="C326" s="33"/>
      <c r="D326" s="67"/>
      <c r="E326" s="315">
        <f>2596.88*1.11</f>
        <v>2882.5368000000003</v>
      </c>
      <c r="F326" s="302">
        <f t="shared" si="21"/>
        <v>0</v>
      </c>
    </row>
    <row r="327" spans="1:6" ht="15.75" x14ac:dyDescent="0.25">
      <c r="A327" s="22" t="s">
        <v>368</v>
      </c>
      <c r="B327" s="23" t="s">
        <v>350</v>
      </c>
      <c r="C327" s="33"/>
      <c r="D327" s="67"/>
      <c r="E327" s="315">
        <f>1304.16*1.11</f>
        <v>1447.6176000000003</v>
      </c>
      <c r="F327" s="302">
        <f t="shared" si="21"/>
        <v>0</v>
      </c>
    </row>
    <row r="328" spans="1:6" ht="15.75" x14ac:dyDescent="0.25">
      <c r="A328" s="28" t="s">
        <v>369</v>
      </c>
      <c r="B328" s="23" t="s">
        <v>352</v>
      </c>
      <c r="C328" s="33"/>
      <c r="D328" s="67"/>
      <c r="E328" s="315">
        <f>1304.16*1.11</f>
        <v>1447.6176000000003</v>
      </c>
      <c r="F328" s="302">
        <f t="shared" si="21"/>
        <v>0</v>
      </c>
    </row>
    <row r="329" spans="1:6" ht="15.75" x14ac:dyDescent="0.25">
      <c r="A329" s="22" t="s">
        <v>370</v>
      </c>
      <c r="B329" s="23" t="s">
        <v>354</v>
      </c>
      <c r="C329" s="33"/>
      <c r="D329" s="67"/>
      <c r="E329" s="315">
        <f>1304.16*1.11</f>
        <v>1447.6176000000003</v>
      </c>
      <c r="F329" s="302">
        <f t="shared" si="21"/>
        <v>0</v>
      </c>
    </row>
    <row r="330" spans="1:6" ht="15.75" x14ac:dyDescent="0.25">
      <c r="A330" s="22" t="s">
        <v>371</v>
      </c>
      <c r="B330" s="53" t="s">
        <v>372</v>
      </c>
      <c r="C330" s="20"/>
      <c r="D330" s="24"/>
      <c r="E330" s="260">
        <f>1624.48*1.11</f>
        <v>1803.1728000000003</v>
      </c>
      <c r="F330" s="302">
        <f t="shared" si="21"/>
        <v>0</v>
      </c>
    </row>
    <row r="331" spans="1:6" ht="15.75" x14ac:dyDescent="0.25">
      <c r="A331" s="18"/>
      <c r="B331" s="19" t="s">
        <v>373</v>
      </c>
      <c r="C331" s="20"/>
      <c r="D331" s="24"/>
      <c r="E331" s="226"/>
      <c r="F331" s="302">
        <f t="shared" si="21"/>
        <v>0</v>
      </c>
    </row>
    <row r="332" spans="1:6" ht="15.75" x14ac:dyDescent="0.25">
      <c r="A332" s="22" t="s">
        <v>374</v>
      </c>
      <c r="B332" s="257" t="s">
        <v>910</v>
      </c>
      <c r="C332" s="20">
        <v>30</v>
      </c>
      <c r="D332" s="24">
        <f>21.2784*1.11</f>
        <v>23.619024000000003</v>
      </c>
      <c r="E332" s="260">
        <v>709</v>
      </c>
      <c r="F332" s="302">
        <f t="shared" si="21"/>
        <v>708.57072000000005</v>
      </c>
    </row>
    <row r="333" spans="1:6" ht="15.75" x14ac:dyDescent="0.25">
      <c r="A333" s="198" t="s">
        <v>375</v>
      </c>
      <c r="B333" s="277" t="s">
        <v>911</v>
      </c>
      <c r="C333" s="20">
        <v>55</v>
      </c>
      <c r="D333" s="24">
        <f t="shared" ref="D333:D338" si="22">21.2784*1.11</f>
        <v>23.619024000000003</v>
      </c>
      <c r="E333" s="260">
        <v>1299</v>
      </c>
      <c r="F333" s="302">
        <f t="shared" si="21"/>
        <v>1299.0463200000002</v>
      </c>
    </row>
    <row r="334" spans="1:6" ht="15.75" x14ac:dyDescent="0.25">
      <c r="A334" s="198" t="s">
        <v>912</v>
      </c>
      <c r="B334" s="277" t="s">
        <v>913</v>
      </c>
      <c r="C334" s="20">
        <v>25</v>
      </c>
      <c r="D334" s="24">
        <f t="shared" si="22"/>
        <v>23.619024000000003</v>
      </c>
      <c r="E334" s="260">
        <v>590</v>
      </c>
      <c r="F334" s="302">
        <f t="shared" si="21"/>
        <v>590.4756000000001</v>
      </c>
    </row>
    <row r="335" spans="1:6" ht="15.75" x14ac:dyDescent="0.25">
      <c r="A335" s="198" t="s">
        <v>376</v>
      </c>
      <c r="B335" s="277" t="s">
        <v>914</v>
      </c>
      <c r="C335" s="20">
        <v>60</v>
      </c>
      <c r="D335" s="24">
        <f t="shared" si="22"/>
        <v>23.619024000000003</v>
      </c>
      <c r="E335" s="260">
        <v>1417</v>
      </c>
      <c r="F335" s="302">
        <f t="shared" si="21"/>
        <v>1417.1414400000001</v>
      </c>
    </row>
    <row r="336" spans="1:6" ht="15.75" x14ac:dyDescent="0.25">
      <c r="A336" s="198" t="s">
        <v>377</v>
      </c>
      <c r="B336" s="277" t="s">
        <v>915</v>
      </c>
      <c r="C336" s="20">
        <v>100</v>
      </c>
      <c r="D336" s="24">
        <f t="shared" si="22"/>
        <v>23.619024000000003</v>
      </c>
      <c r="E336" s="260">
        <v>2362</v>
      </c>
      <c r="F336" s="302">
        <f t="shared" si="21"/>
        <v>2361.9024000000004</v>
      </c>
    </row>
    <row r="337" spans="1:6" ht="15.75" x14ac:dyDescent="0.25">
      <c r="A337" s="198" t="s">
        <v>378</v>
      </c>
      <c r="B337" s="277" t="s">
        <v>916</v>
      </c>
      <c r="C337" s="20">
        <v>10</v>
      </c>
      <c r="D337" s="24">
        <f t="shared" si="22"/>
        <v>23.619024000000003</v>
      </c>
      <c r="E337" s="260">
        <v>236</v>
      </c>
      <c r="F337" s="302">
        <f t="shared" si="21"/>
        <v>236.19024000000002</v>
      </c>
    </row>
    <row r="338" spans="1:6" ht="15.75" x14ac:dyDescent="0.25">
      <c r="A338" s="22" t="s">
        <v>379</v>
      </c>
      <c r="B338" s="264" t="s">
        <v>380</v>
      </c>
      <c r="C338" s="20">
        <v>30</v>
      </c>
      <c r="D338" s="24">
        <f t="shared" si="22"/>
        <v>23.619024000000003</v>
      </c>
      <c r="E338" s="260">
        <v>709</v>
      </c>
      <c r="F338" s="302">
        <f t="shared" si="21"/>
        <v>708.57072000000005</v>
      </c>
    </row>
    <row r="339" spans="1:6" ht="15.75" x14ac:dyDescent="0.25">
      <c r="A339" s="18"/>
      <c r="B339" s="19" t="s">
        <v>381</v>
      </c>
      <c r="C339" s="20"/>
      <c r="D339" s="24"/>
      <c r="E339" s="260"/>
      <c r="F339" s="302">
        <f t="shared" si="21"/>
        <v>0</v>
      </c>
    </row>
    <row r="340" spans="1:6" ht="15.75" x14ac:dyDescent="0.25">
      <c r="A340" s="198" t="s">
        <v>382</v>
      </c>
      <c r="B340" s="277" t="s">
        <v>383</v>
      </c>
      <c r="C340" s="20">
        <v>7</v>
      </c>
      <c r="D340" s="24">
        <f>12.584*1.11</f>
        <v>13.968240000000002</v>
      </c>
      <c r="E340" s="260">
        <v>98</v>
      </c>
      <c r="F340" s="302">
        <f t="shared" si="21"/>
        <v>97.777680000000004</v>
      </c>
    </row>
    <row r="341" spans="1:6" ht="15.75" x14ac:dyDescent="0.25">
      <c r="A341" s="198" t="s">
        <v>384</v>
      </c>
      <c r="B341" s="277" t="s">
        <v>385</v>
      </c>
      <c r="C341" s="20">
        <v>10</v>
      </c>
      <c r="D341" s="24">
        <f t="shared" ref="D341:D343" si="23">12.584*1.11</f>
        <v>13.968240000000002</v>
      </c>
      <c r="E341" s="260">
        <v>140</v>
      </c>
      <c r="F341" s="302">
        <f t="shared" si="21"/>
        <v>139.68240000000003</v>
      </c>
    </row>
    <row r="342" spans="1:6" ht="15.75" x14ac:dyDescent="0.25">
      <c r="A342" s="198" t="s">
        <v>386</v>
      </c>
      <c r="B342" s="277" t="s">
        <v>908</v>
      </c>
      <c r="C342" s="20">
        <v>11</v>
      </c>
      <c r="D342" s="24">
        <f t="shared" si="23"/>
        <v>13.968240000000002</v>
      </c>
      <c r="E342" s="260">
        <v>154</v>
      </c>
      <c r="F342" s="302">
        <f t="shared" si="21"/>
        <v>153.65064000000001</v>
      </c>
    </row>
    <row r="343" spans="1:6" ht="15.75" x14ac:dyDescent="0.25">
      <c r="A343" s="198" t="s">
        <v>387</v>
      </c>
      <c r="B343" s="277" t="s">
        <v>909</v>
      </c>
      <c r="C343" s="20">
        <v>90</v>
      </c>
      <c r="D343" s="24">
        <f t="shared" si="23"/>
        <v>13.968240000000002</v>
      </c>
      <c r="E343" s="260">
        <v>1257</v>
      </c>
      <c r="F343" s="302">
        <f t="shared" si="21"/>
        <v>1257.1416000000002</v>
      </c>
    </row>
    <row r="344" spans="1:6" s="281" customFormat="1" ht="15.75" x14ac:dyDescent="0.25">
      <c r="A344" s="22" t="s">
        <v>388</v>
      </c>
      <c r="B344" s="25" t="s">
        <v>389</v>
      </c>
      <c r="C344" s="20">
        <v>32</v>
      </c>
      <c r="D344" s="24">
        <f>12.584*1.11</f>
        <v>13.968240000000002</v>
      </c>
      <c r="E344" s="260">
        <f>419*1.11</f>
        <v>465.09000000000003</v>
      </c>
      <c r="F344" s="302">
        <f t="shared" si="21"/>
        <v>446.98368000000005</v>
      </c>
    </row>
    <row r="345" spans="1:6" s="281" customFormat="1" ht="31.5" x14ac:dyDescent="0.25">
      <c r="A345" s="22" t="s">
        <v>390</v>
      </c>
      <c r="B345" s="23" t="s">
        <v>391</v>
      </c>
      <c r="C345" s="20"/>
      <c r="D345" s="24"/>
      <c r="E345" s="260">
        <f>559*1.11</f>
        <v>620.49</v>
      </c>
      <c r="F345" s="302">
        <f t="shared" si="21"/>
        <v>0</v>
      </c>
    </row>
    <row r="346" spans="1:6" ht="15.75" x14ac:dyDescent="0.25">
      <c r="A346" s="18"/>
      <c r="B346" s="19" t="s">
        <v>392</v>
      </c>
      <c r="C346" s="20"/>
      <c r="D346" s="24"/>
      <c r="E346" s="226"/>
      <c r="F346" s="302">
        <f t="shared" si="21"/>
        <v>0</v>
      </c>
    </row>
    <row r="347" spans="1:6" ht="15.75" x14ac:dyDescent="0.25">
      <c r="A347" s="26" t="s">
        <v>629</v>
      </c>
      <c r="B347" s="25" t="s">
        <v>630</v>
      </c>
      <c r="C347" s="20"/>
      <c r="D347" s="24"/>
      <c r="E347" s="260">
        <f>1000*1.11</f>
        <v>1110</v>
      </c>
      <c r="F347" s="302">
        <f t="shared" si="21"/>
        <v>0</v>
      </c>
    </row>
    <row r="348" spans="1:6" ht="15.75" x14ac:dyDescent="0.25">
      <c r="A348" s="26" t="s">
        <v>631</v>
      </c>
      <c r="B348" s="25" t="s">
        <v>632</v>
      </c>
      <c r="C348" s="20"/>
      <c r="D348" s="24"/>
      <c r="E348" s="260">
        <f>1260*1.11</f>
        <v>1398.6000000000001</v>
      </c>
      <c r="F348" s="302">
        <f t="shared" si="21"/>
        <v>0</v>
      </c>
    </row>
    <row r="349" spans="1:6" ht="15.75" x14ac:dyDescent="0.25">
      <c r="A349" s="18"/>
      <c r="B349" s="19" t="s">
        <v>393</v>
      </c>
      <c r="C349" s="20"/>
      <c r="D349" s="24"/>
      <c r="E349" s="226"/>
      <c r="F349" s="302">
        <f t="shared" si="21"/>
        <v>0</v>
      </c>
    </row>
    <row r="350" spans="1:6" ht="15.75" x14ac:dyDescent="0.25">
      <c r="A350" s="18" t="s">
        <v>865</v>
      </c>
      <c r="B350" s="276" t="s">
        <v>866</v>
      </c>
      <c r="C350" s="20">
        <f>12.68+0.32</f>
        <v>13</v>
      </c>
      <c r="D350" s="24">
        <v>60.72</v>
      </c>
      <c r="E350" s="260">
        <v>770</v>
      </c>
      <c r="F350" s="302">
        <f t="shared" si="21"/>
        <v>789.36</v>
      </c>
    </row>
    <row r="351" spans="1:6" ht="15.75" x14ac:dyDescent="0.25">
      <c r="A351" s="22" t="s">
        <v>394</v>
      </c>
      <c r="B351" s="277" t="s">
        <v>867</v>
      </c>
      <c r="C351" s="20">
        <v>15</v>
      </c>
      <c r="D351" s="24">
        <v>60.72</v>
      </c>
      <c r="E351" s="260">
        <v>911</v>
      </c>
      <c r="F351" s="302">
        <f t="shared" si="21"/>
        <v>910.8</v>
      </c>
    </row>
    <row r="352" spans="1:6" ht="15.75" x14ac:dyDescent="0.25">
      <c r="A352" s="198" t="s">
        <v>395</v>
      </c>
      <c r="B352" s="277" t="s">
        <v>868</v>
      </c>
      <c r="C352" s="20">
        <v>15</v>
      </c>
      <c r="D352" s="24">
        <v>60.72</v>
      </c>
      <c r="E352" s="260">
        <v>911</v>
      </c>
      <c r="F352" s="302">
        <f t="shared" si="21"/>
        <v>910.8</v>
      </c>
    </row>
    <row r="353" spans="1:6" ht="15.75" x14ac:dyDescent="0.25">
      <c r="A353" s="198" t="s">
        <v>396</v>
      </c>
      <c r="B353" s="277" t="s">
        <v>869</v>
      </c>
      <c r="C353" s="20">
        <v>20</v>
      </c>
      <c r="D353" s="24">
        <v>60.72</v>
      </c>
      <c r="E353" s="260">
        <v>1214</v>
      </c>
      <c r="F353" s="302">
        <f t="shared" si="21"/>
        <v>1214.4000000000001</v>
      </c>
    </row>
    <row r="354" spans="1:6" ht="15.75" x14ac:dyDescent="0.25">
      <c r="A354" s="198" t="s">
        <v>397</v>
      </c>
      <c r="B354" s="277" t="s">
        <v>870</v>
      </c>
      <c r="C354" s="20">
        <v>25</v>
      </c>
      <c r="D354" s="24">
        <v>60.72</v>
      </c>
      <c r="E354" s="260">
        <v>1518</v>
      </c>
      <c r="F354" s="302">
        <f t="shared" si="21"/>
        <v>1518</v>
      </c>
    </row>
    <row r="355" spans="1:6" ht="15.75" x14ac:dyDescent="0.25">
      <c r="A355" s="198" t="s">
        <v>398</v>
      </c>
      <c r="B355" s="259" t="s">
        <v>871</v>
      </c>
      <c r="C355" s="20">
        <v>30</v>
      </c>
      <c r="D355" s="24">
        <v>60.72</v>
      </c>
      <c r="E355" s="260">
        <v>1822</v>
      </c>
      <c r="F355" s="302">
        <f t="shared" si="21"/>
        <v>1821.6</v>
      </c>
    </row>
    <row r="356" spans="1:6" ht="15.75" x14ac:dyDescent="0.25">
      <c r="A356" s="22" t="s">
        <v>872</v>
      </c>
      <c r="B356" s="277" t="s">
        <v>873</v>
      </c>
      <c r="C356" s="20">
        <v>15</v>
      </c>
      <c r="D356" s="24">
        <v>60.72</v>
      </c>
      <c r="E356" s="260">
        <v>911</v>
      </c>
      <c r="F356" s="302">
        <f t="shared" si="21"/>
        <v>910.8</v>
      </c>
    </row>
    <row r="357" spans="1:6" ht="15.75" x14ac:dyDescent="0.25">
      <c r="A357" s="198" t="s">
        <v>399</v>
      </c>
      <c r="B357" s="277" t="s">
        <v>874</v>
      </c>
      <c r="C357" s="20">
        <v>20</v>
      </c>
      <c r="D357" s="24">
        <v>60.72</v>
      </c>
      <c r="E357" s="260">
        <v>1214</v>
      </c>
      <c r="F357" s="302">
        <f t="shared" si="21"/>
        <v>1214.4000000000001</v>
      </c>
    </row>
    <row r="358" spans="1:6" ht="15.75" x14ac:dyDescent="0.25">
      <c r="A358" s="198" t="s">
        <v>400</v>
      </c>
      <c r="B358" s="277" t="s">
        <v>875</v>
      </c>
      <c r="C358" s="20">
        <v>25</v>
      </c>
      <c r="D358" s="24">
        <v>60.72</v>
      </c>
      <c r="E358" s="260">
        <v>1518</v>
      </c>
      <c r="F358" s="302">
        <f t="shared" si="21"/>
        <v>1518</v>
      </c>
    </row>
    <row r="359" spans="1:6" ht="15.75" x14ac:dyDescent="0.25">
      <c r="A359" s="198" t="s">
        <v>876</v>
      </c>
      <c r="B359" s="277" t="s">
        <v>877</v>
      </c>
      <c r="C359" s="20">
        <v>15</v>
      </c>
      <c r="D359" s="24">
        <v>60.72</v>
      </c>
      <c r="E359" s="260">
        <v>911</v>
      </c>
      <c r="F359" s="302">
        <f t="shared" si="21"/>
        <v>910.8</v>
      </c>
    </row>
    <row r="360" spans="1:6" ht="15.75" x14ac:dyDescent="0.25">
      <c r="A360" s="198" t="s">
        <v>401</v>
      </c>
      <c r="B360" s="257" t="s">
        <v>878</v>
      </c>
      <c r="C360" s="20">
        <v>15</v>
      </c>
      <c r="D360" s="24">
        <v>60.72</v>
      </c>
      <c r="E360" s="260">
        <v>911</v>
      </c>
      <c r="F360" s="302">
        <f t="shared" si="21"/>
        <v>910.8</v>
      </c>
    </row>
    <row r="361" spans="1:6" ht="15.75" x14ac:dyDescent="0.25">
      <c r="A361" s="22" t="s">
        <v>879</v>
      </c>
      <c r="B361" s="277" t="s">
        <v>880</v>
      </c>
      <c r="C361" s="20">
        <v>20</v>
      </c>
      <c r="D361" s="24">
        <v>60.72</v>
      </c>
      <c r="E361" s="260">
        <v>1214</v>
      </c>
      <c r="F361" s="302">
        <f t="shared" si="21"/>
        <v>1214.4000000000001</v>
      </c>
    </row>
    <row r="362" spans="1:6" ht="15.75" x14ac:dyDescent="0.25">
      <c r="A362" s="198" t="s">
        <v>402</v>
      </c>
      <c r="B362" s="277" t="s">
        <v>881</v>
      </c>
      <c r="C362" s="20">
        <v>25</v>
      </c>
      <c r="D362" s="24">
        <v>60.72</v>
      </c>
      <c r="E362" s="260">
        <v>1518</v>
      </c>
      <c r="F362" s="302">
        <f t="shared" si="21"/>
        <v>1518</v>
      </c>
    </row>
    <row r="363" spans="1:6" ht="15.75" x14ac:dyDescent="0.25">
      <c r="A363" s="198" t="s">
        <v>403</v>
      </c>
      <c r="B363" s="277" t="s">
        <v>882</v>
      </c>
      <c r="C363" s="20">
        <v>25</v>
      </c>
      <c r="D363" s="24">
        <v>60.72</v>
      </c>
      <c r="E363" s="260">
        <v>1518</v>
      </c>
      <c r="F363" s="302">
        <f t="shared" si="21"/>
        <v>1518</v>
      </c>
    </row>
    <row r="364" spans="1:6" ht="15.75" x14ac:dyDescent="0.25">
      <c r="A364" s="198" t="s">
        <v>404</v>
      </c>
      <c r="B364" s="277" t="s">
        <v>883</v>
      </c>
      <c r="C364" s="20">
        <v>35</v>
      </c>
      <c r="D364" s="24">
        <v>60.72</v>
      </c>
      <c r="E364" s="260">
        <v>2125</v>
      </c>
      <c r="F364" s="302">
        <f t="shared" si="21"/>
        <v>2125.1999999999998</v>
      </c>
    </row>
    <row r="365" spans="1:6" ht="15.75" x14ac:dyDescent="0.25">
      <c r="A365" s="198" t="s">
        <v>405</v>
      </c>
      <c r="B365" s="277" t="s">
        <v>884</v>
      </c>
      <c r="C365" s="20">
        <v>15</v>
      </c>
      <c r="D365" s="24">
        <v>60.72</v>
      </c>
      <c r="E365" s="260">
        <v>911</v>
      </c>
      <c r="F365" s="302">
        <f t="shared" si="21"/>
        <v>910.8</v>
      </c>
    </row>
    <row r="366" spans="1:6" ht="15.75" x14ac:dyDescent="0.25">
      <c r="A366" s="198" t="s">
        <v>406</v>
      </c>
      <c r="B366" s="277" t="s">
        <v>885</v>
      </c>
      <c r="C366" s="20">
        <v>20</v>
      </c>
      <c r="D366" s="24">
        <v>60.72</v>
      </c>
      <c r="E366" s="260">
        <v>1214</v>
      </c>
      <c r="F366" s="302">
        <f t="shared" si="21"/>
        <v>1214.4000000000001</v>
      </c>
    </row>
    <row r="367" spans="1:6" ht="15.75" x14ac:dyDescent="0.25">
      <c r="A367" s="198" t="s">
        <v>407</v>
      </c>
      <c r="B367" s="277" t="s">
        <v>886</v>
      </c>
      <c r="C367" s="20">
        <v>20</v>
      </c>
      <c r="D367" s="24">
        <v>60.72</v>
      </c>
      <c r="E367" s="260">
        <v>1214</v>
      </c>
      <c r="F367" s="302">
        <f t="shared" si="21"/>
        <v>1214.4000000000001</v>
      </c>
    </row>
    <row r="368" spans="1:6" ht="15.75" x14ac:dyDescent="0.25">
      <c r="A368" s="198" t="s">
        <v>408</v>
      </c>
      <c r="B368" s="259" t="s">
        <v>887</v>
      </c>
      <c r="C368" s="20">
        <v>20</v>
      </c>
      <c r="D368" s="24">
        <v>60.72</v>
      </c>
      <c r="E368" s="260">
        <v>1214</v>
      </c>
      <c r="F368" s="302">
        <f t="shared" si="21"/>
        <v>1214.4000000000001</v>
      </c>
    </row>
    <row r="369" spans="1:6" ht="15.75" x14ac:dyDescent="0.25">
      <c r="A369" s="22" t="s">
        <v>888</v>
      </c>
      <c r="B369" s="278" t="s">
        <v>889</v>
      </c>
      <c r="C369" s="20">
        <v>20</v>
      </c>
      <c r="D369" s="24">
        <v>60.72</v>
      </c>
      <c r="E369" s="260">
        <v>1214</v>
      </c>
      <c r="F369" s="302">
        <f t="shared" si="21"/>
        <v>1214.4000000000001</v>
      </c>
    </row>
    <row r="370" spans="1:6" ht="15.75" x14ac:dyDescent="0.25">
      <c r="A370" s="198" t="s">
        <v>409</v>
      </c>
      <c r="B370" s="277" t="s">
        <v>890</v>
      </c>
      <c r="C370" s="20">
        <v>20</v>
      </c>
      <c r="D370" s="24">
        <v>60.72</v>
      </c>
      <c r="E370" s="260">
        <v>1214</v>
      </c>
      <c r="F370" s="302">
        <f t="shared" si="21"/>
        <v>1214.4000000000001</v>
      </c>
    </row>
    <row r="371" spans="1:6" ht="15.75" x14ac:dyDescent="0.25">
      <c r="A371" s="198" t="s">
        <v>410</v>
      </c>
      <c r="B371" s="277" t="s">
        <v>891</v>
      </c>
      <c r="C371" s="20">
        <v>20</v>
      </c>
      <c r="D371" s="24">
        <v>60.72</v>
      </c>
      <c r="E371" s="260">
        <v>1214</v>
      </c>
      <c r="F371" s="302">
        <f t="shared" si="21"/>
        <v>1214.4000000000001</v>
      </c>
    </row>
    <row r="372" spans="1:6" ht="15.75" x14ac:dyDescent="0.25">
      <c r="A372" s="198" t="s">
        <v>411</v>
      </c>
      <c r="B372" s="277" t="s">
        <v>892</v>
      </c>
      <c r="C372" s="20">
        <v>20</v>
      </c>
      <c r="D372" s="24">
        <v>60.72</v>
      </c>
      <c r="E372" s="260">
        <v>1214</v>
      </c>
      <c r="F372" s="302">
        <f t="shared" si="21"/>
        <v>1214.4000000000001</v>
      </c>
    </row>
    <row r="373" spans="1:6" ht="15.75" x14ac:dyDescent="0.25">
      <c r="A373" s="198" t="s">
        <v>412</v>
      </c>
      <c r="B373" s="277" t="s">
        <v>893</v>
      </c>
      <c r="C373" s="20">
        <v>15</v>
      </c>
      <c r="D373" s="24">
        <v>60.72</v>
      </c>
      <c r="E373" s="260">
        <v>911</v>
      </c>
      <c r="F373" s="302">
        <f t="shared" si="21"/>
        <v>910.8</v>
      </c>
    </row>
    <row r="374" spans="1:6" ht="15.75" x14ac:dyDescent="0.25">
      <c r="A374" s="198" t="s">
        <v>413</v>
      </c>
      <c r="B374" s="277" t="s">
        <v>894</v>
      </c>
      <c r="C374" s="20">
        <v>15</v>
      </c>
      <c r="D374" s="24">
        <v>60.72</v>
      </c>
      <c r="E374" s="260">
        <v>911</v>
      </c>
      <c r="F374" s="302">
        <f t="shared" si="21"/>
        <v>910.8</v>
      </c>
    </row>
    <row r="375" spans="1:6" ht="15.75" x14ac:dyDescent="0.25">
      <c r="A375" s="198" t="s">
        <v>414</v>
      </c>
      <c r="B375" s="277" t="s">
        <v>895</v>
      </c>
      <c r="C375" s="20">
        <v>20</v>
      </c>
      <c r="D375" s="24">
        <v>60.72</v>
      </c>
      <c r="E375" s="260">
        <v>1214</v>
      </c>
      <c r="F375" s="302">
        <f t="shared" si="21"/>
        <v>1214.4000000000001</v>
      </c>
    </row>
    <row r="376" spans="1:6" ht="15.75" x14ac:dyDescent="0.25">
      <c r="A376" s="198" t="s">
        <v>415</v>
      </c>
      <c r="B376" s="277" t="s">
        <v>896</v>
      </c>
      <c r="C376" s="20">
        <v>20</v>
      </c>
      <c r="D376" s="24">
        <v>60.72</v>
      </c>
      <c r="E376" s="260">
        <v>1214</v>
      </c>
      <c r="F376" s="302">
        <f t="shared" si="21"/>
        <v>1214.4000000000001</v>
      </c>
    </row>
    <row r="377" spans="1:6" ht="15.75" x14ac:dyDescent="0.25">
      <c r="A377" s="198" t="s">
        <v>416</v>
      </c>
      <c r="B377" s="277" t="s">
        <v>897</v>
      </c>
      <c r="C377" s="20">
        <v>20</v>
      </c>
      <c r="D377" s="24">
        <v>60.72</v>
      </c>
      <c r="E377" s="260">
        <v>1214</v>
      </c>
      <c r="F377" s="302">
        <f t="shared" si="21"/>
        <v>1214.4000000000001</v>
      </c>
    </row>
    <row r="378" spans="1:6" ht="15.75" x14ac:dyDescent="0.25">
      <c r="A378" s="198" t="s">
        <v>417</v>
      </c>
      <c r="B378" s="277" t="s">
        <v>898</v>
      </c>
      <c r="C378" s="20">
        <v>20</v>
      </c>
      <c r="D378" s="24">
        <v>60.72</v>
      </c>
      <c r="E378" s="260">
        <v>1214</v>
      </c>
      <c r="F378" s="302">
        <f t="shared" si="21"/>
        <v>1214.4000000000001</v>
      </c>
    </row>
    <row r="379" spans="1:6" ht="15.75" x14ac:dyDescent="0.25">
      <c r="A379" s="198" t="s">
        <v>418</v>
      </c>
      <c r="B379" s="277" t="s">
        <v>899</v>
      </c>
      <c r="C379" s="20">
        <v>20</v>
      </c>
      <c r="D379" s="24">
        <v>60.72</v>
      </c>
      <c r="E379" s="260">
        <v>1214</v>
      </c>
      <c r="F379" s="302">
        <f t="shared" ref="F379:F391" si="24">C379*D379</f>
        <v>1214.4000000000001</v>
      </c>
    </row>
    <row r="380" spans="1:6" ht="15.75" x14ac:dyDescent="0.25">
      <c r="A380" s="198" t="s">
        <v>419</v>
      </c>
      <c r="B380" s="259" t="s">
        <v>900</v>
      </c>
      <c r="C380" s="20">
        <v>20</v>
      </c>
      <c r="D380" s="24">
        <v>60.72</v>
      </c>
      <c r="E380" s="260">
        <v>1214</v>
      </c>
      <c r="F380" s="302">
        <f t="shared" si="24"/>
        <v>1214.4000000000001</v>
      </c>
    </row>
    <row r="381" spans="1:6" ht="15.75" x14ac:dyDescent="0.25">
      <c r="A381" s="22" t="s">
        <v>901</v>
      </c>
      <c r="B381" s="279" t="s">
        <v>902</v>
      </c>
      <c r="C381" s="20">
        <v>40</v>
      </c>
      <c r="D381" s="24">
        <v>60.72</v>
      </c>
      <c r="E381" s="260">
        <v>2429</v>
      </c>
      <c r="F381" s="302">
        <f t="shared" si="24"/>
        <v>2428.8000000000002</v>
      </c>
    </row>
    <row r="382" spans="1:6" ht="15.75" x14ac:dyDescent="0.25">
      <c r="A382" s="198" t="s">
        <v>420</v>
      </c>
      <c r="B382" s="277" t="s">
        <v>422</v>
      </c>
      <c r="C382" s="20">
        <v>36</v>
      </c>
      <c r="D382" s="24">
        <v>60.72</v>
      </c>
      <c r="E382" s="260">
        <v>2186</v>
      </c>
      <c r="F382" s="302">
        <f t="shared" si="24"/>
        <v>2185.92</v>
      </c>
    </row>
    <row r="383" spans="1:6" ht="15.75" x14ac:dyDescent="0.25">
      <c r="A383" s="198" t="s">
        <v>421</v>
      </c>
      <c r="B383" s="277" t="s">
        <v>903</v>
      </c>
      <c r="C383" s="20">
        <v>30</v>
      </c>
      <c r="D383" s="24">
        <v>60.72</v>
      </c>
      <c r="E383" s="260">
        <v>1822</v>
      </c>
      <c r="F383" s="302">
        <f t="shared" si="24"/>
        <v>1821.6</v>
      </c>
    </row>
    <row r="384" spans="1:6" ht="15.75" x14ac:dyDescent="0.25">
      <c r="A384" s="198" t="s">
        <v>423</v>
      </c>
      <c r="B384" s="259" t="s">
        <v>424</v>
      </c>
      <c r="C384" s="20">
        <v>30</v>
      </c>
      <c r="D384" s="24">
        <v>60.72</v>
      </c>
      <c r="E384" s="260">
        <v>1822</v>
      </c>
      <c r="F384" s="302">
        <f t="shared" si="24"/>
        <v>1821.6</v>
      </c>
    </row>
    <row r="385" spans="1:6" ht="15.75" x14ac:dyDescent="0.25">
      <c r="A385" s="22" t="s">
        <v>402</v>
      </c>
      <c r="B385" s="259" t="s">
        <v>425</v>
      </c>
      <c r="C385" s="20">
        <v>30</v>
      </c>
      <c r="D385" s="24">
        <v>60.72</v>
      </c>
      <c r="E385" s="260">
        <v>1822</v>
      </c>
      <c r="F385" s="302">
        <f t="shared" si="24"/>
        <v>1821.6</v>
      </c>
    </row>
    <row r="386" spans="1:6" ht="15.75" x14ac:dyDescent="0.25">
      <c r="A386" s="22" t="s">
        <v>904</v>
      </c>
      <c r="B386" s="259" t="s">
        <v>427</v>
      </c>
      <c r="C386" s="20">
        <v>30</v>
      </c>
      <c r="D386" s="24">
        <v>60.72</v>
      </c>
      <c r="E386" s="260">
        <v>1822</v>
      </c>
      <c r="F386" s="302">
        <f t="shared" si="24"/>
        <v>1821.6</v>
      </c>
    </row>
    <row r="387" spans="1:6" ht="15.75" x14ac:dyDescent="0.25">
      <c r="A387" s="22" t="s">
        <v>426</v>
      </c>
      <c r="B387" s="257" t="s">
        <v>905</v>
      </c>
      <c r="C387" s="20">
        <v>15</v>
      </c>
      <c r="D387" s="24">
        <v>60.72</v>
      </c>
      <c r="E387" s="260">
        <v>911</v>
      </c>
      <c r="F387" s="302">
        <f t="shared" si="24"/>
        <v>910.8</v>
      </c>
    </row>
    <row r="388" spans="1:6" ht="15.75" x14ac:dyDescent="0.25">
      <c r="A388" s="22" t="s">
        <v>428</v>
      </c>
      <c r="B388" s="259" t="s">
        <v>1168</v>
      </c>
      <c r="C388" s="20">
        <v>20</v>
      </c>
      <c r="D388" s="24">
        <v>67.5</v>
      </c>
      <c r="E388" s="318">
        <v>1350</v>
      </c>
      <c r="F388" s="302">
        <f t="shared" si="24"/>
        <v>1350</v>
      </c>
    </row>
    <row r="389" spans="1:6" ht="31.5" x14ac:dyDescent="0.25">
      <c r="A389" s="22" t="s">
        <v>906</v>
      </c>
      <c r="B389" s="280" t="s">
        <v>907</v>
      </c>
      <c r="C389" s="20">
        <v>14</v>
      </c>
      <c r="D389" s="24">
        <v>67.5</v>
      </c>
      <c r="E389" s="318">
        <v>945</v>
      </c>
      <c r="F389" s="302">
        <f t="shared" si="24"/>
        <v>945</v>
      </c>
    </row>
    <row r="390" spans="1:6" ht="15.75" x14ac:dyDescent="0.25">
      <c r="A390" s="55"/>
      <c r="B390" s="36" t="s">
        <v>429</v>
      </c>
      <c r="C390" s="56"/>
      <c r="D390" s="57"/>
      <c r="E390" s="57"/>
      <c r="F390" s="302">
        <f t="shared" si="24"/>
        <v>0</v>
      </c>
    </row>
    <row r="391" spans="1:6" ht="15.75" x14ac:dyDescent="0.25">
      <c r="A391" s="26" t="s">
        <v>430</v>
      </c>
      <c r="B391" s="25" t="s">
        <v>429</v>
      </c>
      <c r="C391" s="20">
        <v>4</v>
      </c>
      <c r="D391" s="24">
        <f>12.65*1.11</f>
        <v>14.041500000000001</v>
      </c>
      <c r="E391" s="260">
        <f>50.6*1.11</f>
        <v>56.166000000000004</v>
      </c>
      <c r="F391" s="302">
        <f t="shared" si="24"/>
        <v>56.166000000000004</v>
      </c>
    </row>
    <row r="392" spans="1:6" ht="15.75" x14ac:dyDescent="0.25">
      <c r="A392" s="55"/>
      <c r="B392" s="58"/>
      <c r="C392" s="56"/>
      <c r="D392" s="56"/>
      <c r="E392" s="56"/>
    </row>
    <row r="393" spans="1:6" ht="15.75" x14ac:dyDescent="0.25">
      <c r="A393" s="55"/>
      <c r="B393" s="58"/>
      <c r="C393" s="56"/>
      <c r="D393" s="56"/>
      <c r="E393" s="56"/>
    </row>
    <row r="394" spans="1:6" ht="36" customHeight="1" x14ac:dyDescent="0.25">
      <c r="A394" s="324" t="s">
        <v>634</v>
      </c>
      <c r="B394" s="324"/>
      <c r="C394" s="251"/>
      <c r="D394" s="251" t="s">
        <v>431</v>
      </c>
      <c r="E394" s="10"/>
    </row>
    <row r="395" spans="1:6" ht="15.75" x14ac:dyDescent="0.25">
      <c r="A395" s="59"/>
      <c r="B395" s="49"/>
      <c r="C395" s="10"/>
      <c r="D395" s="10"/>
      <c r="E395" s="10"/>
    </row>
    <row r="396" spans="1:6" x14ac:dyDescent="0.25">
      <c r="A396" s="59" t="s">
        <v>859</v>
      </c>
      <c r="B396" s="60"/>
      <c r="C396" s="61"/>
      <c r="D396" s="61"/>
      <c r="E396" s="61"/>
    </row>
    <row r="397" spans="1:6" ht="15" x14ac:dyDescent="0.25">
      <c r="A397" s="62"/>
    </row>
    <row r="398" spans="1:6" ht="15" x14ac:dyDescent="0.25">
      <c r="A398" s="62"/>
    </row>
    <row r="399" spans="1:6" ht="15" x14ac:dyDescent="0.25">
      <c r="A399" s="62"/>
    </row>
    <row r="400" spans="1:6" ht="15" x14ac:dyDescent="0.25">
      <c r="A400" s="62"/>
    </row>
    <row r="401" spans="1:1" ht="15" x14ac:dyDescent="0.25">
      <c r="A401" s="62"/>
    </row>
    <row r="402" spans="1:1" ht="15" x14ac:dyDescent="0.25">
      <c r="A402" s="62"/>
    </row>
    <row r="403" spans="1:1" ht="15" x14ac:dyDescent="0.25">
      <c r="A403" s="62"/>
    </row>
    <row r="404" spans="1:1" ht="15" x14ac:dyDescent="0.25">
      <c r="A404" s="62"/>
    </row>
    <row r="405" spans="1:1" ht="15" x14ac:dyDescent="0.25">
      <c r="A405" s="62"/>
    </row>
    <row r="406" spans="1:1" ht="15" x14ac:dyDescent="0.25">
      <c r="A406" s="62"/>
    </row>
    <row r="407" spans="1:1" ht="15" x14ac:dyDescent="0.25">
      <c r="A407" s="62"/>
    </row>
    <row r="408" spans="1:1" ht="15" x14ac:dyDescent="0.25">
      <c r="A408" s="62"/>
    </row>
    <row r="409" spans="1:1" ht="15" x14ac:dyDescent="0.25">
      <c r="A409" s="62"/>
    </row>
    <row r="410" spans="1:1" ht="15" x14ac:dyDescent="0.25">
      <c r="A410" s="62"/>
    </row>
    <row r="411" spans="1:1" ht="15" x14ac:dyDescent="0.25">
      <c r="A411" s="62"/>
    </row>
    <row r="412" spans="1:1" ht="15" x14ac:dyDescent="0.25">
      <c r="A412" s="62"/>
    </row>
    <row r="413" spans="1:1" ht="15" x14ac:dyDescent="0.25">
      <c r="A413" s="62"/>
    </row>
    <row r="414" spans="1:1" ht="15" x14ac:dyDescent="0.25">
      <c r="A414" s="62"/>
    </row>
    <row r="415" spans="1:1" ht="15" x14ac:dyDescent="0.25">
      <c r="A415" s="62"/>
    </row>
    <row r="416" spans="1:1" ht="15" x14ac:dyDescent="0.25">
      <c r="A416" s="62"/>
    </row>
    <row r="417" spans="1:1" ht="15" x14ac:dyDescent="0.25">
      <c r="A417" s="62"/>
    </row>
    <row r="418" spans="1:1" ht="15" x14ac:dyDescent="0.25">
      <c r="A418" s="62"/>
    </row>
    <row r="419" spans="1:1" ht="15" x14ac:dyDescent="0.25">
      <c r="A419" s="62"/>
    </row>
    <row r="420" spans="1:1" ht="15" x14ac:dyDescent="0.25">
      <c r="A420" s="62"/>
    </row>
    <row r="421" spans="1:1" ht="15" x14ac:dyDescent="0.25">
      <c r="A421" s="62"/>
    </row>
    <row r="422" spans="1:1" ht="15" x14ac:dyDescent="0.25">
      <c r="A422" s="62"/>
    </row>
    <row r="423" spans="1:1" ht="15" x14ac:dyDescent="0.25">
      <c r="A423" s="62"/>
    </row>
    <row r="424" spans="1:1" ht="15" x14ac:dyDescent="0.25">
      <c r="A424" s="62"/>
    </row>
    <row r="425" spans="1:1" ht="15" x14ac:dyDescent="0.25">
      <c r="A425" s="62"/>
    </row>
    <row r="426" spans="1:1" ht="15" x14ac:dyDescent="0.25">
      <c r="A426" s="62"/>
    </row>
    <row r="427" spans="1:1" ht="15" x14ac:dyDescent="0.25">
      <c r="A427" s="62"/>
    </row>
    <row r="428" spans="1:1" ht="15" x14ac:dyDescent="0.25">
      <c r="A428" s="62"/>
    </row>
    <row r="429" spans="1:1" ht="15" x14ac:dyDescent="0.25">
      <c r="A429" s="62"/>
    </row>
    <row r="430" spans="1:1" ht="15" x14ac:dyDescent="0.25">
      <c r="A430" s="62"/>
    </row>
    <row r="431" spans="1:1" ht="15" x14ac:dyDescent="0.25">
      <c r="A431" s="62"/>
    </row>
    <row r="432" spans="1:1" ht="15" x14ac:dyDescent="0.25">
      <c r="A432" s="62"/>
    </row>
    <row r="433" spans="1:1" ht="15" x14ac:dyDescent="0.25">
      <c r="A433" s="62"/>
    </row>
    <row r="434" spans="1:1" ht="15" x14ac:dyDescent="0.25">
      <c r="A434" s="62"/>
    </row>
    <row r="435" spans="1:1" ht="15" x14ac:dyDescent="0.25">
      <c r="A435" s="62"/>
    </row>
    <row r="436" spans="1:1" ht="15" x14ac:dyDescent="0.25">
      <c r="A436" s="62"/>
    </row>
    <row r="437" spans="1:1" ht="15" x14ac:dyDescent="0.25">
      <c r="A437" s="62"/>
    </row>
    <row r="438" spans="1:1" ht="15" x14ac:dyDescent="0.25">
      <c r="A438" s="62"/>
    </row>
    <row r="439" spans="1:1" ht="15" x14ac:dyDescent="0.25">
      <c r="A439" s="62"/>
    </row>
    <row r="440" spans="1:1" ht="15" x14ac:dyDescent="0.25">
      <c r="A440" s="62"/>
    </row>
    <row r="441" spans="1:1" ht="15" x14ac:dyDescent="0.25">
      <c r="A441" s="62"/>
    </row>
    <row r="442" spans="1:1" ht="15" x14ac:dyDescent="0.25">
      <c r="A442" s="62"/>
    </row>
    <row r="443" spans="1:1" ht="15" x14ac:dyDescent="0.25">
      <c r="A443" s="62"/>
    </row>
    <row r="444" spans="1:1" ht="15" x14ac:dyDescent="0.25">
      <c r="A444" s="62"/>
    </row>
    <row r="445" spans="1:1" ht="15" x14ac:dyDescent="0.25">
      <c r="A445" s="62"/>
    </row>
    <row r="446" spans="1:1" ht="15" x14ac:dyDescent="0.25">
      <c r="A446" s="62"/>
    </row>
    <row r="447" spans="1:1" ht="15" x14ac:dyDescent="0.25">
      <c r="A447" s="62"/>
    </row>
    <row r="448" spans="1:1" ht="15" x14ac:dyDescent="0.25">
      <c r="A448" s="62"/>
    </row>
    <row r="449" spans="1:1" ht="15" x14ac:dyDescent="0.25">
      <c r="A449" s="62"/>
    </row>
    <row r="450" spans="1:1" ht="15" x14ac:dyDescent="0.25">
      <c r="A450" s="62"/>
    </row>
    <row r="451" spans="1:1" ht="15" x14ac:dyDescent="0.25">
      <c r="A451" s="62"/>
    </row>
    <row r="452" spans="1:1" ht="15" x14ac:dyDescent="0.25">
      <c r="A452" s="62"/>
    </row>
    <row r="453" spans="1:1" ht="15" x14ac:dyDescent="0.25">
      <c r="A453" s="62"/>
    </row>
    <row r="454" spans="1:1" ht="15" x14ac:dyDescent="0.25">
      <c r="A454" s="62"/>
    </row>
    <row r="455" spans="1:1" ht="15" x14ac:dyDescent="0.25">
      <c r="A455" s="62"/>
    </row>
    <row r="456" spans="1:1" ht="15" x14ac:dyDescent="0.25">
      <c r="A456" s="62"/>
    </row>
    <row r="457" spans="1:1" ht="15" x14ac:dyDescent="0.25">
      <c r="A457" s="62"/>
    </row>
    <row r="458" spans="1:1" ht="15" x14ac:dyDescent="0.25">
      <c r="A458" s="62"/>
    </row>
    <row r="459" spans="1:1" ht="15" x14ac:dyDescent="0.25">
      <c r="A459" s="62"/>
    </row>
    <row r="460" spans="1:1" ht="15" x14ac:dyDescent="0.25">
      <c r="A460" s="62"/>
    </row>
    <row r="461" spans="1:1" ht="15" x14ac:dyDescent="0.25">
      <c r="A461" s="62"/>
    </row>
    <row r="462" spans="1:1" ht="15" x14ac:dyDescent="0.25">
      <c r="A462" s="62"/>
    </row>
    <row r="463" spans="1:1" ht="15" x14ac:dyDescent="0.25">
      <c r="A463" s="62"/>
    </row>
    <row r="464" spans="1:1" ht="15" x14ac:dyDescent="0.25">
      <c r="A464" s="62"/>
    </row>
    <row r="465" spans="1:1" ht="15" x14ac:dyDescent="0.25">
      <c r="A465" s="62"/>
    </row>
    <row r="466" spans="1:1" ht="15" x14ac:dyDescent="0.25">
      <c r="A466" s="62"/>
    </row>
    <row r="467" spans="1:1" ht="15" x14ac:dyDescent="0.25">
      <c r="A467" s="62"/>
    </row>
    <row r="468" spans="1:1" ht="15" x14ac:dyDescent="0.25">
      <c r="A468" s="62"/>
    </row>
    <row r="469" spans="1:1" ht="15" x14ac:dyDescent="0.25">
      <c r="A469" s="62"/>
    </row>
    <row r="470" spans="1:1" ht="15" x14ac:dyDescent="0.25">
      <c r="A470" s="62"/>
    </row>
    <row r="471" spans="1:1" ht="15" x14ac:dyDescent="0.25">
      <c r="A471" s="62"/>
    </row>
    <row r="472" spans="1:1" ht="15" x14ac:dyDescent="0.25">
      <c r="A472" s="62"/>
    </row>
    <row r="473" spans="1:1" ht="15" x14ac:dyDescent="0.25">
      <c r="A473" s="62"/>
    </row>
    <row r="474" spans="1:1" ht="15" x14ac:dyDescent="0.25">
      <c r="A474" s="62"/>
    </row>
    <row r="475" spans="1:1" ht="15" x14ac:dyDescent="0.25">
      <c r="A475" s="62"/>
    </row>
    <row r="476" spans="1:1" ht="15" x14ac:dyDescent="0.25">
      <c r="A476" s="62"/>
    </row>
    <row r="477" spans="1:1" ht="15" x14ac:dyDescent="0.25">
      <c r="A477" s="62"/>
    </row>
    <row r="478" spans="1:1" ht="15" x14ac:dyDescent="0.25">
      <c r="A478" s="62"/>
    </row>
    <row r="479" spans="1:1" ht="15" x14ac:dyDescent="0.25">
      <c r="A479" s="62"/>
    </row>
    <row r="480" spans="1:1" ht="15" x14ac:dyDescent="0.25">
      <c r="A480" s="62"/>
    </row>
    <row r="481" spans="1:1" ht="15" x14ac:dyDescent="0.25">
      <c r="A481" s="62"/>
    </row>
    <row r="482" spans="1:1" ht="15" x14ac:dyDescent="0.25">
      <c r="A482" s="62"/>
    </row>
    <row r="483" spans="1:1" ht="15" x14ac:dyDescent="0.25">
      <c r="A483" s="62"/>
    </row>
    <row r="484" spans="1:1" ht="15" x14ac:dyDescent="0.25">
      <c r="A484" s="62"/>
    </row>
    <row r="485" spans="1:1" ht="15" x14ac:dyDescent="0.25">
      <c r="A485" s="62"/>
    </row>
    <row r="486" spans="1:1" ht="15" x14ac:dyDescent="0.25">
      <c r="A486" s="62"/>
    </row>
    <row r="487" spans="1:1" ht="15" x14ac:dyDescent="0.25">
      <c r="A487" s="62"/>
    </row>
    <row r="488" spans="1:1" ht="15" x14ac:dyDescent="0.25">
      <c r="A488" s="62"/>
    </row>
    <row r="489" spans="1:1" ht="15" x14ac:dyDescent="0.25">
      <c r="A489" s="62"/>
    </row>
    <row r="490" spans="1:1" ht="15" x14ac:dyDescent="0.25">
      <c r="A490" s="62"/>
    </row>
    <row r="491" spans="1:1" ht="15" x14ac:dyDescent="0.25">
      <c r="A491" s="62"/>
    </row>
    <row r="492" spans="1:1" ht="15" x14ac:dyDescent="0.25">
      <c r="A492" s="62"/>
    </row>
    <row r="493" spans="1:1" ht="15" x14ac:dyDescent="0.25">
      <c r="A493" s="62"/>
    </row>
    <row r="494" spans="1:1" ht="15" x14ac:dyDescent="0.25">
      <c r="A494" s="62"/>
    </row>
    <row r="495" spans="1:1" ht="15" x14ac:dyDescent="0.25">
      <c r="A495" s="62"/>
    </row>
    <row r="496" spans="1:1" ht="15" x14ac:dyDescent="0.25">
      <c r="A496" s="62"/>
    </row>
    <row r="497" spans="1:1" ht="15" x14ac:dyDescent="0.25">
      <c r="A497" s="62"/>
    </row>
    <row r="498" spans="1:1" ht="15" x14ac:dyDescent="0.25">
      <c r="A498" s="62"/>
    </row>
    <row r="499" spans="1:1" ht="15" x14ac:dyDescent="0.25">
      <c r="A499" s="62"/>
    </row>
    <row r="500" spans="1:1" ht="15" x14ac:dyDescent="0.25">
      <c r="A500" s="62"/>
    </row>
    <row r="501" spans="1:1" ht="15" x14ac:dyDescent="0.25">
      <c r="A501" s="62"/>
    </row>
    <row r="502" spans="1:1" ht="15" x14ac:dyDescent="0.25">
      <c r="A502" s="62"/>
    </row>
    <row r="503" spans="1:1" ht="15" x14ac:dyDescent="0.25">
      <c r="A503" s="62"/>
    </row>
    <row r="504" spans="1:1" ht="15" x14ac:dyDescent="0.25">
      <c r="A504" s="62"/>
    </row>
    <row r="505" spans="1:1" ht="15" x14ac:dyDescent="0.25">
      <c r="A505" s="62"/>
    </row>
    <row r="506" spans="1:1" ht="15" x14ac:dyDescent="0.25">
      <c r="A506" s="62"/>
    </row>
    <row r="507" spans="1:1" ht="15" x14ac:dyDescent="0.25">
      <c r="A507" s="62"/>
    </row>
    <row r="508" spans="1:1" ht="15" x14ac:dyDescent="0.25">
      <c r="A508" s="62"/>
    </row>
    <row r="509" spans="1:1" ht="15" x14ac:dyDescent="0.25">
      <c r="A509" s="62"/>
    </row>
    <row r="510" spans="1:1" ht="15" x14ac:dyDescent="0.25">
      <c r="A510" s="62"/>
    </row>
    <row r="511" spans="1:1" ht="15" x14ac:dyDescent="0.25">
      <c r="A511" s="62"/>
    </row>
    <row r="512" spans="1:1" ht="15" x14ac:dyDescent="0.25">
      <c r="A512" s="62"/>
    </row>
    <row r="513" spans="1:1" ht="15" x14ac:dyDescent="0.25">
      <c r="A513" s="62"/>
    </row>
    <row r="514" spans="1:1" ht="15" x14ac:dyDescent="0.25">
      <c r="A514" s="62"/>
    </row>
    <row r="515" spans="1:1" ht="15" x14ac:dyDescent="0.25">
      <c r="A515" s="62"/>
    </row>
    <row r="516" spans="1:1" ht="15" x14ac:dyDescent="0.25">
      <c r="A516" s="62"/>
    </row>
    <row r="517" spans="1:1" ht="15" x14ac:dyDescent="0.25">
      <c r="A517" s="62"/>
    </row>
    <row r="518" spans="1:1" ht="15" x14ac:dyDescent="0.25">
      <c r="A518" s="62"/>
    </row>
    <row r="519" spans="1:1" ht="15" x14ac:dyDescent="0.25">
      <c r="A519" s="62"/>
    </row>
    <row r="520" spans="1:1" ht="15" x14ac:dyDescent="0.25">
      <c r="A520" s="62"/>
    </row>
    <row r="521" spans="1:1" ht="15" x14ac:dyDescent="0.25">
      <c r="A521" s="62"/>
    </row>
    <row r="522" spans="1:1" ht="15" x14ac:dyDescent="0.25">
      <c r="A522" s="62"/>
    </row>
    <row r="523" spans="1:1" ht="15" x14ac:dyDescent="0.25">
      <c r="A523" s="62"/>
    </row>
    <row r="524" spans="1:1" ht="15" x14ac:dyDescent="0.25">
      <c r="A524" s="62"/>
    </row>
    <row r="525" spans="1:1" ht="15" x14ac:dyDescent="0.25">
      <c r="A525" s="62"/>
    </row>
    <row r="526" spans="1:1" ht="15" x14ac:dyDescent="0.25">
      <c r="A526" s="62"/>
    </row>
    <row r="527" spans="1:1" ht="15" x14ac:dyDescent="0.25">
      <c r="A527" s="62"/>
    </row>
    <row r="528" spans="1:1" ht="15" x14ac:dyDescent="0.25">
      <c r="A528" s="62"/>
    </row>
    <row r="529" spans="1:1" ht="15" x14ac:dyDescent="0.25">
      <c r="A529" s="62"/>
    </row>
    <row r="530" spans="1:1" ht="15" x14ac:dyDescent="0.25">
      <c r="A530" s="62"/>
    </row>
    <row r="531" spans="1:1" ht="15" x14ac:dyDescent="0.25">
      <c r="A531" s="62"/>
    </row>
    <row r="532" spans="1:1" ht="15" x14ac:dyDescent="0.25">
      <c r="A532" s="62"/>
    </row>
    <row r="533" spans="1:1" ht="15" x14ac:dyDescent="0.25">
      <c r="A533" s="62"/>
    </row>
    <row r="534" spans="1:1" ht="15" x14ac:dyDescent="0.25">
      <c r="A534" s="62"/>
    </row>
    <row r="535" spans="1:1" ht="15" x14ac:dyDescent="0.25">
      <c r="A535" s="62"/>
    </row>
    <row r="536" spans="1:1" ht="15" x14ac:dyDescent="0.25">
      <c r="A536" s="62"/>
    </row>
    <row r="537" spans="1:1" ht="15" x14ac:dyDescent="0.25">
      <c r="A537" s="62"/>
    </row>
    <row r="538" spans="1:1" ht="15" x14ac:dyDescent="0.25">
      <c r="A538" s="62"/>
    </row>
    <row r="539" spans="1:1" ht="15" x14ac:dyDescent="0.25">
      <c r="A539" s="62"/>
    </row>
    <row r="540" spans="1:1" ht="15" x14ac:dyDescent="0.25">
      <c r="A540" s="62"/>
    </row>
    <row r="541" spans="1:1" ht="15" x14ac:dyDescent="0.25">
      <c r="A541" s="62"/>
    </row>
    <row r="542" spans="1:1" ht="15" x14ac:dyDescent="0.25">
      <c r="A542" s="62"/>
    </row>
    <row r="543" spans="1:1" ht="15" x14ac:dyDescent="0.25">
      <c r="A543" s="62"/>
    </row>
    <row r="544" spans="1:1" ht="15" x14ac:dyDescent="0.25">
      <c r="A544" s="62"/>
    </row>
    <row r="545" spans="1:1" ht="15" x14ac:dyDescent="0.25">
      <c r="A545" s="62"/>
    </row>
    <row r="546" spans="1:1" ht="15" x14ac:dyDescent="0.25">
      <c r="A546" s="62"/>
    </row>
    <row r="547" spans="1:1" ht="15" x14ac:dyDescent="0.25">
      <c r="A547" s="62"/>
    </row>
    <row r="548" spans="1:1" ht="15" x14ac:dyDescent="0.25">
      <c r="A548" s="62"/>
    </row>
    <row r="549" spans="1:1" ht="15" x14ac:dyDescent="0.25">
      <c r="A549" s="62"/>
    </row>
    <row r="550" spans="1:1" ht="15" x14ac:dyDescent="0.25">
      <c r="A550" s="62"/>
    </row>
    <row r="551" spans="1:1" ht="15" x14ac:dyDescent="0.25">
      <c r="A551" s="62"/>
    </row>
    <row r="552" spans="1:1" ht="15" x14ac:dyDescent="0.25">
      <c r="A552" s="62"/>
    </row>
    <row r="553" spans="1:1" ht="15" x14ac:dyDescent="0.25">
      <c r="A553" s="62"/>
    </row>
    <row r="554" spans="1:1" ht="15" x14ac:dyDescent="0.25">
      <c r="A554" s="62"/>
    </row>
    <row r="555" spans="1:1" ht="15" x14ac:dyDescent="0.25">
      <c r="A555" s="62"/>
    </row>
    <row r="556" spans="1:1" ht="15" x14ac:dyDescent="0.25">
      <c r="A556" s="62"/>
    </row>
    <row r="557" spans="1:1" ht="15" x14ac:dyDescent="0.25">
      <c r="A557" s="62"/>
    </row>
    <row r="558" spans="1:1" ht="15" x14ac:dyDescent="0.25">
      <c r="A558" s="62"/>
    </row>
    <row r="559" spans="1:1" ht="15" x14ac:dyDescent="0.25">
      <c r="A559" s="62"/>
    </row>
    <row r="560" spans="1:1" ht="15" x14ac:dyDescent="0.25">
      <c r="A560" s="62"/>
    </row>
    <row r="561" spans="1:1" ht="15" x14ac:dyDescent="0.25">
      <c r="A561" s="62"/>
    </row>
    <row r="562" spans="1:1" ht="15" x14ac:dyDescent="0.25">
      <c r="A562" s="62"/>
    </row>
    <row r="563" spans="1:1" ht="15" x14ac:dyDescent="0.25">
      <c r="A563" s="62"/>
    </row>
    <row r="564" spans="1:1" ht="15" x14ac:dyDescent="0.25">
      <c r="A564" s="62"/>
    </row>
    <row r="565" spans="1:1" ht="15" x14ac:dyDescent="0.25">
      <c r="A565" s="62"/>
    </row>
    <row r="566" spans="1:1" ht="15" x14ac:dyDescent="0.25">
      <c r="A566" s="62"/>
    </row>
    <row r="567" spans="1:1" ht="15" x14ac:dyDescent="0.25">
      <c r="A567" s="62"/>
    </row>
    <row r="568" spans="1:1" ht="15" x14ac:dyDescent="0.25">
      <c r="A568" s="62"/>
    </row>
    <row r="569" spans="1:1" ht="15" x14ac:dyDescent="0.25">
      <c r="A569" s="62"/>
    </row>
    <row r="570" spans="1:1" ht="15" x14ac:dyDescent="0.25">
      <c r="A570" s="62"/>
    </row>
    <row r="571" spans="1:1" ht="15" x14ac:dyDescent="0.25">
      <c r="A571" s="62"/>
    </row>
    <row r="572" spans="1:1" ht="15" x14ac:dyDescent="0.25">
      <c r="A572" s="62"/>
    </row>
    <row r="573" spans="1:1" ht="15" x14ac:dyDescent="0.25">
      <c r="A573" s="62"/>
    </row>
    <row r="574" spans="1:1" ht="15" x14ac:dyDescent="0.25">
      <c r="A574" s="62"/>
    </row>
    <row r="575" spans="1:1" ht="15" x14ac:dyDescent="0.25">
      <c r="A575" s="62"/>
    </row>
    <row r="576" spans="1:1" ht="15" x14ac:dyDescent="0.25">
      <c r="A576" s="62"/>
    </row>
    <row r="577" spans="1:1" ht="15" x14ac:dyDescent="0.25">
      <c r="A577" s="62"/>
    </row>
    <row r="578" spans="1:1" ht="15" x14ac:dyDescent="0.25">
      <c r="A578" s="62"/>
    </row>
    <row r="579" spans="1:1" ht="15" x14ac:dyDescent="0.25">
      <c r="A579" s="62"/>
    </row>
    <row r="580" spans="1:1" ht="15" x14ac:dyDescent="0.25">
      <c r="A580" s="62"/>
    </row>
    <row r="581" spans="1:1" ht="15" x14ac:dyDescent="0.25">
      <c r="A581" s="62"/>
    </row>
    <row r="582" spans="1:1" ht="15" x14ac:dyDescent="0.25">
      <c r="A582" s="62"/>
    </row>
    <row r="583" spans="1:1" ht="15" x14ac:dyDescent="0.25">
      <c r="A583" s="62"/>
    </row>
    <row r="584" spans="1:1" ht="15" x14ac:dyDescent="0.25">
      <c r="A584" s="62"/>
    </row>
    <row r="585" spans="1:1" ht="15" x14ac:dyDescent="0.25">
      <c r="A585" s="62"/>
    </row>
    <row r="586" spans="1:1" ht="15" x14ac:dyDescent="0.25">
      <c r="A586" s="62"/>
    </row>
    <row r="587" spans="1:1" ht="15" x14ac:dyDescent="0.25">
      <c r="A587" s="62"/>
    </row>
    <row r="588" spans="1:1" ht="15" x14ac:dyDescent="0.25">
      <c r="A588" s="62"/>
    </row>
    <row r="589" spans="1:1" ht="15" x14ac:dyDescent="0.25">
      <c r="A589" s="62"/>
    </row>
    <row r="590" spans="1:1" ht="15" x14ac:dyDescent="0.25">
      <c r="A590" s="62"/>
    </row>
    <row r="591" spans="1:1" ht="15" x14ac:dyDescent="0.25">
      <c r="A591" s="62"/>
    </row>
    <row r="592" spans="1:1" ht="15" x14ac:dyDescent="0.25">
      <c r="A592" s="62"/>
    </row>
    <row r="593" spans="1:1" ht="15" x14ac:dyDescent="0.25">
      <c r="A593" s="62"/>
    </row>
    <row r="594" spans="1:1" ht="15" x14ac:dyDescent="0.25">
      <c r="A594" s="62"/>
    </row>
    <row r="595" spans="1:1" ht="15" x14ac:dyDescent="0.25">
      <c r="A595" s="62"/>
    </row>
    <row r="596" spans="1:1" ht="15" x14ac:dyDescent="0.25">
      <c r="A596" s="62"/>
    </row>
    <row r="597" spans="1:1" ht="15" x14ac:dyDescent="0.25">
      <c r="A597" s="62"/>
    </row>
    <row r="598" spans="1:1" ht="15" x14ac:dyDescent="0.25">
      <c r="A598" s="62"/>
    </row>
    <row r="599" spans="1:1" ht="15" x14ac:dyDescent="0.25">
      <c r="A599" s="62"/>
    </row>
    <row r="600" spans="1:1" ht="15" x14ac:dyDescent="0.25">
      <c r="A600" s="62"/>
    </row>
    <row r="601" spans="1:1" ht="15" x14ac:dyDescent="0.25">
      <c r="A601" s="62"/>
    </row>
    <row r="602" spans="1:1" ht="15" x14ac:dyDescent="0.25">
      <c r="A602" s="62"/>
    </row>
    <row r="603" spans="1:1" ht="15" x14ac:dyDescent="0.25">
      <c r="A603" s="62"/>
    </row>
    <row r="604" spans="1:1" ht="15" x14ac:dyDescent="0.25">
      <c r="A604" s="62"/>
    </row>
    <row r="605" spans="1:1" ht="15" x14ac:dyDescent="0.25">
      <c r="A605" s="62"/>
    </row>
    <row r="606" spans="1:1" ht="15" x14ac:dyDescent="0.25">
      <c r="A606" s="62"/>
    </row>
    <row r="607" spans="1:1" ht="15" x14ac:dyDescent="0.25">
      <c r="A607" s="62"/>
    </row>
    <row r="608" spans="1:1" ht="15" x14ac:dyDescent="0.25">
      <c r="A608" s="62"/>
    </row>
    <row r="609" spans="1:1" ht="15" x14ac:dyDescent="0.25">
      <c r="A609" s="62"/>
    </row>
    <row r="610" spans="1:1" ht="15" x14ac:dyDescent="0.25">
      <c r="A610" s="62"/>
    </row>
    <row r="611" spans="1:1" ht="15" x14ac:dyDescent="0.25">
      <c r="A611" s="62"/>
    </row>
    <row r="612" spans="1:1" ht="15" x14ac:dyDescent="0.25">
      <c r="A612" s="62"/>
    </row>
    <row r="613" spans="1:1" ht="15" x14ac:dyDescent="0.25">
      <c r="A613" s="62"/>
    </row>
    <row r="614" spans="1:1" ht="15" x14ac:dyDescent="0.25">
      <c r="A614" s="62"/>
    </row>
    <row r="615" spans="1:1" ht="15" x14ac:dyDescent="0.25">
      <c r="A615" s="62"/>
    </row>
    <row r="616" spans="1:1" ht="15" x14ac:dyDescent="0.25">
      <c r="A616" s="62"/>
    </row>
    <row r="617" spans="1:1" ht="15" x14ac:dyDescent="0.25">
      <c r="A617" s="62"/>
    </row>
    <row r="618" spans="1:1" ht="15" x14ac:dyDescent="0.25">
      <c r="A618" s="62"/>
    </row>
    <row r="619" spans="1:1" ht="15" x14ac:dyDescent="0.25">
      <c r="A619" s="62"/>
    </row>
    <row r="620" spans="1:1" ht="15" x14ac:dyDescent="0.25">
      <c r="A620" s="62"/>
    </row>
    <row r="621" spans="1:1" ht="15" x14ac:dyDescent="0.25">
      <c r="A621" s="62"/>
    </row>
    <row r="622" spans="1:1" ht="15" x14ac:dyDescent="0.25">
      <c r="A622" s="62"/>
    </row>
    <row r="623" spans="1:1" ht="15" x14ac:dyDescent="0.25">
      <c r="A623" s="62"/>
    </row>
    <row r="624" spans="1:1" ht="15" x14ac:dyDescent="0.25">
      <c r="A624" s="62"/>
    </row>
    <row r="625" spans="1:1" ht="15" x14ac:dyDescent="0.25">
      <c r="A625" s="62"/>
    </row>
    <row r="626" spans="1:1" ht="15" x14ac:dyDescent="0.25">
      <c r="A626" s="62"/>
    </row>
    <row r="627" spans="1:1" ht="15" x14ac:dyDescent="0.25">
      <c r="A627" s="62"/>
    </row>
    <row r="628" spans="1:1" ht="15" x14ac:dyDescent="0.25">
      <c r="A628" s="62"/>
    </row>
    <row r="629" spans="1:1" ht="15" x14ac:dyDescent="0.25">
      <c r="A629" s="62"/>
    </row>
    <row r="630" spans="1:1" ht="15" x14ac:dyDescent="0.25">
      <c r="A630" s="62"/>
    </row>
    <row r="631" spans="1:1" ht="15" x14ac:dyDescent="0.25">
      <c r="A631" s="62"/>
    </row>
    <row r="632" spans="1:1" ht="15" x14ac:dyDescent="0.25">
      <c r="A632" s="62"/>
    </row>
    <row r="633" spans="1:1" ht="15" x14ac:dyDescent="0.25">
      <c r="A633" s="62"/>
    </row>
    <row r="634" spans="1:1" ht="15" x14ac:dyDescent="0.25">
      <c r="A634" s="62"/>
    </row>
    <row r="635" spans="1:1" ht="15" x14ac:dyDescent="0.25">
      <c r="A635" s="62"/>
    </row>
    <row r="636" spans="1:1" ht="15" x14ac:dyDescent="0.25">
      <c r="A636" s="62"/>
    </row>
    <row r="637" spans="1:1" ht="15" x14ac:dyDescent="0.25">
      <c r="A637" s="62"/>
    </row>
    <row r="638" spans="1:1" ht="15" x14ac:dyDescent="0.25">
      <c r="A638" s="62"/>
    </row>
    <row r="639" spans="1:1" ht="15" x14ac:dyDescent="0.25">
      <c r="A639" s="62"/>
    </row>
    <row r="640" spans="1:1" ht="15" x14ac:dyDescent="0.25">
      <c r="A640" s="62"/>
    </row>
    <row r="641" spans="1:1" ht="15" x14ac:dyDescent="0.25">
      <c r="A641" s="62"/>
    </row>
    <row r="642" spans="1:1" ht="15" x14ac:dyDescent="0.25">
      <c r="A642" s="62"/>
    </row>
    <row r="643" spans="1:1" ht="15" x14ac:dyDescent="0.25">
      <c r="A643" s="62"/>
    </row>
    <row r="644" spans="1:1" ht="15" x14ac:dyDescent="0.25">
      <c r="A644" s="62"/>
    </row>
    <row r="645" spans="1:1" ht="15" x14ac:dyDescent="0.25">
      <c r="A645" s="62"/>
    </row>
    <row r="646" spans="1:1" ht="15" x14ac:dyDescent="0.25">
      <c r="A646" s="62"/>
    </row>
    <row r="647" spans="1:1" ht="15" x14ac:dyDescent="0.25">
      <c r="A647" s="62"/>
    </row>
    <row r="648" spans="1:1" ht="15" x14ac:dyDescent="0.25">
      <c r="A648" s="62"/>
    </row>
    <row r="649" spans="1:1" ht="15" x14ac:dyDescent="0.25">
      <c r="A649" s="62"/>
    </row>
    <row r="650" spans="1:1" ht="15" x14ac:dyDescent="0.25">
      <c r="A650" s="62"/>
    </row>
    <row r="651" spans="1:1" ht="15" x14ac:dyDescent="0.25">
      <c r="A651" s="62"/>
    </row>
    <row r="652" spans="1:1" ht="15" x14ac:dyDescent="0.25">
      <c r="A652" s="62"/>
    </row>
    <row r="653" spans="1:1" ht="15" x14ac:dyDescent="0.25">
      <c r="A653" s="62"/>
    </row>
    <row r="654" spans="1:1" ht="15" x14ac:dyDescent="0.25">
      <c r="A654" s="62"/>
    </row>
    <row r="655" spans="1:1" ht="15" x14ac:dyDescent="0.25">
      <c r="A655" s="62"/>
    </row>
    <row r="656" spans="1:1" ht="15" x14ac:dyDescent="0.25">
      <c r="A656" s="62"/>
    </row>
    <row r="657" spans="1:1" ht="15" x14ac:dyDescent="0.25">
      <c r="A657" s="62"/>
    </row>
    <row r="658" spans="1:1" ht="15" x14ac:dyDescent="0.25">
      <c r="A658" s="62"/>
    </row>
    <row r="659" spans="1:1" ht="15" x14ac:dyDescent="0.25">
      <c r="A659" s="62"/>
    </row>
    <row r="660" spans="1:1" ht="15" x14ac:dyDescent="0.25">
      <c r="A660" s="62"/>
    </row>
    <row r="661" spans="1:1" ht="15" x14ac:dyDescent="0.25">
      <c r="A661" s="62"/>
    </row>
    <row r="662" spans="1:1" ht="15" x14ac:dyDescent="0.25">
      <c r="A662" s="62"/>
    </row>
    <row r="663" spans="1:1" ht="15" x14ac:dyDescent="0.25">
      <c r="A663" s="62"/>
    </row>
    <row r="664" spans="1:1" ht="15" x14ac:dyDescent="0.25">
      <c r="A664" s="62"/>
    </row>
    <row r="665" spans="1:1" ht="15" x14ac:dyDescent="0.25">
      <c r="A665" s="62"/>
    </row>
    <row r="666" spans="1:1" ht="15" x14ac:dyDescent="0.25">
      <c r="A666" s="62"/>
    </row>
    <row r="667" spans="1:1" ht="15" x14ac:dyDescent="0.25">
      <c r="A667" s="62"/>
    </row>
    <row r="668" spans="1:1" ht="15" x14ac:dyDescent="0.25">
      <c r="A668" s="62"/>
    </row>
    <row r="669" spans="1:1" ht="15" x14ac:dyDescent="0.25">
      <c r="A669" s="62"/>
    </row>
    <row r="670" spans="1:1" ht="15" x14ac:dyDescent="0.25">
      <c r="A670" s="62"/>
    </row>
    <row r="671" spans="1:1" ht="15" x14ac:dyDescent="0.25">
      <c r="A671" s="62"/>
    </row>
    <row r="672" spans="1:1" ht="15" x14ac:dyDescent="0.25">
      <c r="A672" s="62"/>
    </row>
    <row r="673" spans="1:1" ht="15" x14ac:dyDescent="0.25">
      <c r="A673" s="62"/>
    </row>
    <row r="674" spans="1:1" ht="15" x14ac:dyDescent="0.25">
      <c r="A674" s="62"/>
    </row>
    <row r="675" spans="1:1" ht="15" x14ac:dyDescent="0.25">
      <c r="A675" s="62"/>
    </row>
    <row r="676" spans="1:1" ht="15" x14ac:dyDescent="0.25">
      <c r="A676" s="62"/>
    </row>
    <row r="677" spans="1:1" ht="15" x14ac:dyDescent="0.25">
      <c r="A677" s="62"/>
    </row>
    <row r="678" spans="1:1" ht="15" x14ac:dyDescent="0.25">
      <c r="A678" s="62"/>
    </row>
    <row r="679" spans="1:1" ht="15" x14ac:dyDescent="0.25">
      <c r="A679" s="62"/>
    </row>
    <row r="680" spans="1:1" ht="15" x14ac:dyDescent="0.25">
      <c r="A680" s="62"/>
    </row>
    <row r="681" spans="1:1" ht="15" x14ac:dyDescent="0.25">
      <c r="A681" s="62"/>
    </row>
    <row r="682" spans="1:1" ht="15" x14ac:dyDescent="0.25">
      <c r="A682" s="62"/>
    </row>
    <row r="683" spans="1:1" ht="15" x14ac:dyDescent="0.25">
      <c r="A683" s="62"/>
    </row>
    <row r="684" spans="1:1" ht="15" x14ac:dyDescent="0.25">
      <c r="A684" s="62"/>
    </row>
    <row r="685" spans="1:1" ht="15" x14ac:dyDescent="0.25">
      <c r="A685" s="62"/>
    </row>
    <row r="686" spans="1:1" ht="15" x14ac:dyDescent="0.25">
      <c r="A686" s="62"/>
    </row>
    <row r="687" spans="1:1" ht="15" x14ac:dyDescent="0.25">
      <c r="A687" s="62"/>
    </row>
    <row r="688" spans="1:1" ht="15" x14ac:dyDescent="0.25">
      <c r="A688" s="62"/>
    </row>
    <row r="689" spans="1:1" ht="15" x14ac:dyDescent="0.25">
      <c r="A689" s="62"/>
    </row>
    <row r="690" spans="1:1" ht="15" x14ac:dyDescent="0.25">
      <c r="A690" s="62"/>
    </row>
    <row r="691" spans="1:1" ht="15" x14ac:dyDescent="0.25">
      <c r="A691" s="62"/>
    </row>
    <row r="692" spans="1:1" ht="15" x14ac:dyDescent="0.25">
      <c r="A692" s="62"/>
    </row>
    <row r="693" spans="1:1" ht="15" x14ac:dyDescent="0.25">
      <c r="A693" s="62"/>
    </row>
    <row r="694" spans="1:1" ht="15" x14ac:dyDescent="0.25">
      <c r="A694" s="62"/>
    </row>
    <row r="695" spans="1:1" ht="15" x14ac:dyDescent="0.25">
      <c r="A695" s="62"/>
    </row>
    <row r="696" spans="1:1" ht="15" x14ac:dyDescent="0.25">
      <c r="A696" s="62"/>
    </row>
    <row r="697" spans="1:1" ht="15" x14ac:dyDescent="0.25">
      <c r="A697" s="62"/>
    </row>
    <row r="698" spans="1:1" ht="15" x14ac:dyDescent="0.25">
      <c r="A698" s="62"/>
    </row>
    <row r="699" spans="1:1" ht="15" x14ac:dyDescent="0.25">
      <c r="A699" s="62"/>
    </row>
    <row r="700" spans="1:1" ht="15" x14ac:dyDescent="0.25">
      <c r="A700" s="62"/>
    </row>
    <row r="701" spans="1:1" ht="15" x14ac:dyDescent="0.25">
      <c r="A701" s="62"/>
    </row>
    <row r="702" spans="1:1" ht="15" x14ac:dyDescent="0.25">
      <c r="A702" s="62"/>
    </row>
    <row r="703" spans="1:1" ht="15" x14ac:dyDescent="0.25">
      <c r="A703" s="62"/>
    </row>
    <row r="704" spans="1:1" ht="15" x14ac:dyDescent="0.25">
      <c r="A704" s="62"/>
    </row>
    <row r="705" spans="1:1" ht="15" x14ac:dyDescent="0.25">
      <c r="A705" s="62"/>
    </row>
    <row r="706" spans="1:1" ht="15" x14ac:dyDescent="0.25">
      <c r="A706" s="62"/>
    </row>
    <row r="707" spans="1:1" ht="15" x14ac:dyDescent="0.25">
      <c r="A707" s="62"/>
    </row>
    <row r="708" spans="1:1" ht="15" x14ac:dyDescent="0.25">
      <c r="A708" s="62"/>
    </row>
    <row r="709" spans="1:1" ht="15" x14ac:dyDescent="0.25">
      <c r="A709" s="62"/>
    </row>
    <row r="710" spans="1:1" ht="15" x14ac:dyDescent="0.25">
      <c r="A710" s="62"/>
    </row>
    <row r="711" spans="1:1" ht="15" x14ac:dyDescent="0.25">
      <c r="A711" s="62"/>
    </row>
    <row r="712" spans="1:1" ht="15" x14ac:dyDescent="0.25">
      <c r="A712" s="62"/>
    </row>
    <row r="713" spans="1:1" ht="15" x14ac:dyDescent="0.25">
      <c r="A713" s="62"/>
    </row>
    <row r="714" spans="1:1" ht="15" x14ac:dyDescent="0.25">
      <c r="A714" s="62"/>
    </row>
    <row r="715" spans="1:1" ht="15" x14ac:dyDescent="0.25">
      <c r="A715" s="62"/>
    </row>
    <row r="716" spans="1:1" ht="15" x14ac:dyDescent="0.25">
      <c r="A716" s="62"/>
    </row>
    <row r="717" spans="1:1" ht="15" x14ac:dyDescent="0.25">
      <c r="A717" s="62"/>
    </row>
    <row r="718" spans="1:1" ht="15" x14ac:dyDescent="0.25">
      <c r="A718" s="62"/>
    </row>
    <row r="719" spans="1:1" ht="15" x14ac:dyDescent="0.25">
      <c r="A719" s="62"/>
    </row>
    <row r="720" spans="1:1" ht="15" x14ac:dyDescent="0.25">
      <c r="A720" s="62"/>
    </row>
    <row r="721" spans="1:1" ht="15" x14ac:dyDescent="0.25">
      <c r="A721" s="62"/>
    </row>
    <row r="722" spans="1:1" ht="15" x14ac:dyDescent="0.25">
      <c r="A722" s="62"/>
    </row>
    <row r="723" spans="1:1" ht="15" x14ac:dyDescent="0.25">
      <c r="A723" s="62"/>
    </row>
    <row r="724" spans="1:1" ht="15" x14ac:dyDescent="0.25">
      <c r="A724" s="62"/>
    </row>
    <row r="725" spans="1:1" ht="15" x14ac:dyDescent="0.25">
      <c r="A725" s="62"/>
    </row>
    <row r="726" spans="1:1" ht="15" x14ac:dyDescent="0.25">
      <c r="A726" s="62"/>
    </row>
    <row r="727" spans="1:1" ht="15" x14ac:dyDescent="0.25">
      <c r="A727" s="62"/>
    </row>
    <row r="728" spans="1:1" ht="15" x14ac:dyDescent="0.25">
      <c r="A728" s="62"/>
    </row>
    <row r="729" spans="1:1" ht="15" x14ac:dyDescent="0.25">
      <c r="A729" s="62"/>
    </row>
    <row r="730" spans="1:1" ht="15" x14ac:dyDescent="0.25">
      <c r="A730" s="62"/>
    </row>
    <row r="731" spans="1:1" ht="15" x14ac:dyDescent="0.25">
      <c r="A731" s="62"/>
    </row>
    <row r="732" spans="1:1" ht="15" x14ac:dyDescent="0.25">
      <c r="A732" s="62"/>
    </row>
    <row r="733" spans="1:1" ht="15" x14ac:dyDescent="0.25">
      <c r="A733" s="62"/>
    </row>
    <row r="734" spans="1:1" ht="15" x14ac:dyDescent="0.25">
      <c r="A734" s="62"/>
    </row>
    <row r="735" spans="1:1" ht="15" x14ac:dyDescent="0.25">
      <c r="A735" s="62"/>
    </row>
    <row r="736" spans="1:1" ht="15" x14ac:dyDescent="0.25">
      <c r="A736" s="62"/>
    </row>
    <row r="737" spans="1:1" ht="15" x14ac:dyDescent="0.25">
      <c r="A737" s="62"/>
    </row>
    <row r="738" spans="1:1" ht="15" x14ac:dyDescent="0.25">
      <c r="A738" s="62"/>
    </row>
    <row r="739" spans="1:1" ht="15" x14ac:dyDescent="0.25">
      <c r="A739" s="62"/>
    </row>
    <row r="740" spans="1:1" ht="15" x14ac:dyDescent="0.25">
      <c r="A740" s="62"/>
    </row>
    <row r="741" spans="1:1" ht="15" x14ac:dyDescent="0.25">
      <c r="A741" s="62"/>
    </row>
    <row r="742" spans="1:1" ht="15" x14ac:dyDescent="0.25">
      <c r="A742" s="62"/>
    </row>
    <row r="743" spans="1:1" ht="15" x14ac:dyDescent="0.25">
      <c r="A743" s="62"/>
    </row>
    <row r="744" spans="1:1" ht="15" x14ac:dyDescent="0.25">
      <c r="A744" s="62"/>
    </row>
    <row r="745" spans="1:1" ht="15" x14ac:dyDescent="0.25">
      <c r="A745" s="62"/>
    </row>
    <row r="746" spans="1:1" ht="15" x14ac:dyDescent="0.25">
      <c r="A746" s="62"/>
    </row>
    <row r="747" spans="1:1" ht="15" x14ac:dyDescent="0.25">
      <c r="A747" s="62"/>
    </row>
    <row r="748" spans="1:1" ht="15" x14ac:dyDescent="0.25">
      <c r="A748" s="62"/>
    </row>
    <row r="749" spans="1:1" ht="15" x14ac:dyDescent="0.25">
      <c r="A749" s="62"/>
    </row>
    <row r="750" spans="1:1" ht="15" x14ac:dyDescent="0.25">
      <c r="A750" s="62"/>
    </row>
    <row r="751" spans="1:1" ht="15" x14ac:dyDescent="0.25">
      <c r="A751" s="62"/>
    </row>
    <row r="752" spans="1:1" ht="15" x14ac:dyDescent="0.25">
      <c r="A752" s="62"/>
    </row>
    <row r="753" spans="1:1" ht="15" x14ac:dyDescent="0.25">
      <c r="A753" s="62"/>
    </row>
    <row r="754" spans="1:1" ht="15" x14ac:dyDescent="0.25">
      <c r="A754" s="62"/>
    </row>
    <row r="755" spans="1:1" ht="15" x14ac:dyDescent="0.25">
      <c r="A755" s="62"/>
    </row>
    <row r="756" spans="1:1" ht="15" x14ac:dyDescent="0.25">
      <c r="A756" s="62"/>
    </row>
    <row r="757" spans="1:1" ht="15" x14ac:dyDescent="0.25">
      <c r="A757" s="62"/>
    </row>
    <row r="758" spans="1:1" ht="15" x14ac:dyDescent="0.25">
      <c r="A758" s="62"/>
    </row>
    <row r="759" spans="1:1" ht="15" x14ac:dyDescent="0.25">
      <c r="A759" s="62"/>
    </row>
    <row r="760" spans="1:1" ht="15" x14ac:dyDescent="0.25">
      <c r="A760" s="62"/>
    </row>
    <row r="761" spans="1:1" ht="15" x14ac:dyDescent="0.25">
      <c r="A761" s="62"/>
    </row>
    <row r="762" spans="1:1" ht="15" x14ac:dyDescent="0.25">
      <c r="A762" s="62"/>
    </row>
    <row r="763" spans="1:1" ht="15" x14ac:dyDescent="0.25">
      <c r="A763" s="62"/>
    </row>
    <row r="764" spans="1:1" ht="15" x14ac:dyDescent="0.25">
      <c r="A764" s="62"/>
    </row>
    <row r="765" spans="1:1" ht="15" x14ac:dyDescent="0.25">
      <c r="A765" s="62"/>
    </row>
    <row r="766" spans="1:1" ht="15" x14ac:dyDescent="0.25">
      <c r="A766" s="62"/>
    </row>
    <row r="767" spans="1:1" ht="15" x14ac:dyDescent="0.25">
      <c r="A767" s="62"/>
    </row>
    <row r="768" spans="1:1" ht="15" x14ac:dyDescent="0.25">
      <c r="A768" s="62"/>
    </row>
    <row r="769" spans="1:1" ht="15" x14ac:dyDescent="0.25">
      <c r="A769" s="62"/>
    </row>
    <row r="770" spans="1:1" ht="15" x14ac:dyDescent="0.25">
      <c r="A770" s="62"/>
    </row>
    <row r="771" spans="1:1" ht="15" x14ac:dyDescent="0.25">
      <c r="A771" s="62"/>
    </row>
    <row r="772" spans="1:1" ht="15" x14ac:dyDescent="0.25">
      <c r="A772" s="62"/>
    </row>
    <row r="773" spans="1:1" ht="15" x14ac:dyDescent="0.25">
      <c r="A773" s="62"/>
    </row>
    <row r="774" spans="1:1" ht="15" x14ac:dyDescent="0.25">
      <c r="A774" s="62"/>
    </row>
    <row r="775" spans="1:1" ht="15" x14ac:dyDescent="0.25">
      <c r="A775" s="62"/>
    </row>
    <row r="776" spans="1:1" ht="15" x14ac:dyDescent="0.25">
      <c r="A776" s="62"/>
    </row>
    <row r="777" spans="1:1" ht="15" x14ac:dyDescent="0.25">
      <c r="A777" s="62"/>
    </row>
    <row r="778" spans="1:1" ht="15" x14ac:dyDescent="0.25">
      <c r="A778" s="62"/>
    </row>
    <row r="779" spans="1:1" ht="15" x14ac:dyDescent="0.25">
      <c r="A779" s="62"/>
    </row>
    <row r="780" spans="1:1" ht="15" x14ac:dyDescent="0.25">
      <c r="A780" s="62"/>
    </row>
    <row r="781" spans="1:1" ht="15" x14ac:dyDescent="0.25">
      <c r="A781" s="62"/>
    </row>
    <row r="782" spans="1:1" ht="15" x14ac:dyDescent="0.25">
      <c r="A782" s="62"/>
    </row>
    <row r="783" spans="1:1" ht="15" x14ac:dyDescent="0.25">
      <c r="A783" s="62"/>
    </row>
    <row r="784" spans="1:1" ht="15" x14ac:dyDescent="0.25">
      <c r="A784" s="62"/>
    </row>
    <row r="785" spans="1:1" ht="15" x14ac:dyDescent="0.25">
      <c r="A785" s="62"/>
    </row>
    <row r="786" spans="1:1" ht="15" x14ac:dyDescent="0.25">
      <c r="A786" s="62"/>
    </row>
    <row r="787" spans="1:1" ht="15" x14ac:dyDescent="0.25">
      <c r="A787" s="62"/>
    </row>
    <row r="788" spans="1:1" ht="15" x14ac:dyDescent="0.25">
      <c r="A788" s="62"/>
    </row>
    <row r="789" spans="1:1" ht="15" x14ac:dyDescent="0.25">
      <c r="A789" s="62"/>
    </row>
    <row r="790" spans="1:1" ht="15" x14ac:dyDescent="0.25">
      <c r="A790" s="62"/>
    </row>
    <row r="791" spans="1:1" ht="15" x14ac:dyDescent="0.25">
      <c r="A791" s="62"/>
    </row>
    <row r="792" spans="1:1" ht="15" x14ac:dyDescent="0.25">
      <c r="A792" s="62"/>
    </row>
    <row r="793" spans="1:1" ht="15" x14ac:dyDescent="0.25">
      <c r="A793" s="62"/>
    </row>
    <row r="794" spans="1:1" ht="15" x14ac:dyDescent="0.25">
      <c r="A794" s="62"/>
    </row>
    <row r="795" spans="1:1" ht="15" x14ac:dyDescent="0.25">
      <c r="A795" s="62"/>
    </row>
    <row r="796" spans="1:1" ht="15" x14ac:dyDescent="0.25">
      <c r="A796" s="62"/>
    </row>
    <row r="797" spans="1:1" ht="15" x14ac:dyDescent="0.25">
      <c r="A797" s="62"/>
    </row>
    <row r="798" spans="1:1" ht="15" x14ac:dyDescent="0.25">
      <c r="A798" s="62"/>
    </row>
    <row r="799" spans="1:1" ht="15" x14ac:dyDescent="0.25">
      <c r="A799" s="62"/>
    </row>
    <row r="800" spans="1:1" ht="15" x14ac:dyDescent="0.25">
      <c r="A800" s="62"/>
    </row>
    <row r="801" spans="1:1" ht="15" x14ac:dyDescent="0.25">
      <c r="A801" s="62"/>
    </row>
    <row r="802" spans="1:1" ht="15" x14ac:dyDescent="0.25">
      <c r="A802" s="62"/>
    </row>
    <row r="803" spans="1:1" ht="15" x14ac:dyDescent="0.25">
      <c r="A803" s="62"/>
    </row>
    <row r="804" spans="1:1" ht="15" x14ac:dyDescent="0.25">
      <c r="A804" s="62"/>
    </row>
    <row r="805" spans="1:1" ht="15" x14ac:dyDescent="0.25">
      <c r="A805" s="62"/>
    </row>
    <row r="806" spans="1:1" ht="15" x14ac:dyDescent="0.25">
      <c r="A806" s="62"/>
    </row>
    <row r="807" spans="1:1" ht="15" x14ac:dyDescent="0.25">
      <c r="A807" s="62"/>
    </row>
    <row r="808" spans="1:1" ht="15" x14ac:dyDescent="0.25">
      <c r="A808" s="62"/>
    </row>
    <row r="809" spans="1:1" ht="15" x14ac:dyDescent="0.25">
      <c r="A809" s="62"/>
    </row>
    <row r="810" spans="1:1" ht="15" x14ac:dyDescent="0.25">
      <c r="A810" s="62"/>
    </row>
    <row r="811" spans="1:1" ht="15" x14ac:dyDescent="0.25">
      <c r="A811" s="62"/>
    </row>
    <row r="812" spans="1:1" ht="15" x14ac:dyDescent="0.25">
      <c r="A812" s="62"/>
    </row>
    <row r="813" spans="1:1" ht="15" x14ac:dyDescent="0.25">
      <c r="A813" s="62"/>
    </row>
    <row r="814" spans="1:1" ht="15" x14ac:dyDescent="0.25">
      <c r="A814" s="62"/>
    </row>
    <row r="815" spans="1:1" ht="15" x14ac:dyDescent="0.25">
      <c r="A815" s="62"/>
    </row>
    <row r="816" spans="1:1" ht="15" x14ac:dyDescent="0.25">
      <c r="A816" s="62"/>
    </row>
    <row r="817" spans="1:1" ht="15" x14ac:dyDescent="0.25">
      <c r="A817" s="62"/>
    </row>
    <row r="818" spans="1:1" ht="15" x14ac:dyDescent="0.25">
      <c r="A818" s="62"/>
    </row>
    <row r="819" spans="1:1" ht="15" x14ac:dyDescent="0.25">
      <c r="A819" s="62"/>
    </row>
    <row r="820" spans="1:1" ht="15" x14ac:dyDescent="0.25">
      <c r="A820" s="62"/>
    </row>
    <row r="821" spans="1:1" ht="15" x14ac:dyDescent="0.25">
      <c r="A821" s="62"/>
    </row>
    <row r="822" spans="1:1" ht="15" x14ac:dyDescent="0.25">
      <c r="A822" s="62"/>
    </row>
    <row r="823" spans="1:1" ht="15" x14ac:dyDescent="0.25">
      <c r="A823" s="62"/>
    </row>
    <row r="824" spans="1:1" ht="15" x14ac:dyDescent="0.25">
      <c r="A824" s="62"/>
    </row>
    <row r="825" spans="1:1" ht="15" x14ac:dyDescent="0.25">
      <c r="A825" s="62"/>
    </row>
    <row r="826" spans="1:1" ht="15" x14ac:dyDescent="0.25">
      <c r="A826" s="62"/>
    </row>
    <row r="827" spans="1:1" ht="15" x14ac:dyDescent="0.25">
      <c r="A827" s="62"/>
    </row>
    <row r="828" spans="1:1" ht="15" x14ac:dyDescent="0.25">
      <c r="A828" s="62"/>
    </row>
    <row r="829" spans="1:1" ht="15" x14ac:dyDescent="0.25">
      <c r="A829" s="62"/>
    </row>
    <row r="830" spans="1:1" ht="15" x14ac:dyDescent="0.25">
      <c r="A830" s="62"/>
    </row>
    <row r="831" spans="1:1" ht="15" x14ac:dyDescent="0.25">
      <c r="A831" s="62"/>
    </row>
    <row r="832" spans="1:1" ht="15" x14ac:dyDescent="0.25">
      <c r="A832" s="62"/>
    </row>
    <row r="833" spans="1:1" ht="15" x14ac:dyDescent="0.25">
      <c r="A833" s="62"/>
    </row>
    <row r="834" spans="1:1" ht="15" x14ac:dyDescent="0.25">
      <c r="A834" s="62"/>
    </row>
    <row r="835" spans="1:1" ht="15" x14ac:dyDescent="0.25">
      <c r="A835" s="62"/>
    </row>
    <row r="836" spans="1:1" ht="15" x14ac:dyDescent="0.25">
      <c r="A836" s="62"/>
    </row>
    <row r="837" spans="1:1" ht="15" x14ac:dyDescent="0.25">
      <c r="A837" s="62"/>
    </row>
    <row r="838" spans="1:1" ht="15" x14ac:dyDescent="0.25">
      <c r="A838" s="62"/>
    </row>
    <row r="839" spans="1:1" ht="15" x14ac:dyDescent="0.25">
      <c r="A839" s="62"/>
    </row>
    <row r="840" spans="1:1" ht="15" x14ac:dyDescent="0.25">
      <c r="A840" s="62"/>
    </row>
    <row r="841" spans="1:1" ht="15" x14ac:dyDescent="0.25">
      <c r="A841" s="62"/>
    </row>
    <row r="842" spans="1:1" ht="15" x14ac:dyDescent="0.25">
      <c r="A842" s="62"/>
    </row>
    <row r="843" spans="1:1" ht="15" x14ac:dyDescent="0.25">
      <c r="A843" s="62"/>
    </row>
    <row r="844" spans="1:1" ht="15" x14ac:dyDescent="0.25">
      <c r="A844" s="62"/>
    </row>
    <row r="845" spans="1:1" ht="15" x14ac:dyDescent="0.25">
      <c r="A845" s="62"/>
    </row>
    <row r="846" spans="1:1" ht="15" x14ac:dyDescent="0.25">
      <c r="A846" s="62"/>
    </row>
    <row r="847" spans="1:1" ht="15" x14ac:dyDescent="0.25">
      <c r="A847" s="62"/>
    </row>
    <row r="848" spans="1:1" ht="15" x14ac:dyDescent="0.25">
      <c r="A848" s="62"/>
    </row>
    <row r="849" spans="1:1" ht="15" x14ac:dyDescent="0.25">
      <c r="A849" s="62"/>
    </row>
    <row r="850" spans="1:1" ht="15" x14ac:dyDescent="0.25">
      <c r="A850" s="62"/>
    </row>
    <row r="851" spans="1:1" ht="15" x14ac:dyDescent="0.25">
      <c r="A851" s="62"/>
    </row>
    <row r="852" spans="1:1" ht="15" x14ac:dyDescent="0.25">
      <c r="A852" s="62"/>
    </row>
    <row r="853" spans="1:1" ht="15" x14ac:dyDescent="0.25">
      <c r="A853" s="62"/>
    </row>
    <row r="854" spans="1:1" ht="15" x14ac:dyDescent="0.25">
      <c r="A854" s="62"/>
    </row>
    <row r="855" spans="1:1" ht="15" x14ac:dyDescent="0.25">
      <c r="A855" s="62"/>
    </row>
    <row r="856" spans="1:1" ht="15" x14ac:dyDescent="0.25">
      <c r="A856" s="62"/>
    </row>
    <row r="857" spans="1:1" ht="15" x14ac:dyDescent="0.25">
      <c r="A857" s="62"/>
    </row>
    <row r="858" spans="1:1" ht="15" x14ac:dyDescent="0.25">
      <c r="A858" s="62"/>
    </row>
    <row r="859" spans="1:1" ht="15" x14ac:dyDescent="0.25">
      <c r="A859" s="62"/>
    </row>
    <row r="860" spans="1:1" ht="15" x14ac:dyDescent="0.25">
      <c r="A860" s="62"/>
    </row>
    <row r="861" spans="1:1" ht="15" x14ac:dyDescent="0.25">
      <c r="A861" s="62"/>
    </row>
    <row r="862" spans="1:1" ht="15" x14ac:dyDescent="0.25">
      <c r="A862" s="62"/>
    </row>
    <row r="863" spans="1:1" ht="15" x14ac:dyDescent="0.25">
      <c r="A863" s="62"/>
    </row>
    <row r="864" spans="1:1" ht="15" x14ac:dyDescent="0.25">
      <c r="A864" s="62"/>
    </row>
    <row r="865" spans="1:1" ht="15" x14ac:dyDescent="0.25">
      <c r="A865" s="62"/>
    </row>
    <row r="866" spans="1:1" ht="15" x14ac:dyDescent="0.25">
      <c r="A866" s="62"/>
    </row>
    <row r="867" spans="1:1" ht="15" x14ac:dyDescent="0.25">
      <c r="A867" s="62"/>
    </row>
    <row r="868" spans="1:1" ht="15" x14ac:dyDescent="0.25">
      <c r="A868" s="62"/>
    </row>
    <row r="869" spans="1:1" ht="15" x14ac:dyDescent="0.25">
      <c r="A869" s="62"/>
    </row>
    <row r="870" spans="1:1" ht="15" x14ac:dyDescent="0.25">
      <c r="A870" s="62"/>
    </row>
    <row r="871" spans="1:1" ht="15" x14ac:dyDescent="0.25">
      <c r="A871" s="62"/>
    </row>
    <row r="872" spans="1:1" ht="15" x14ac:dyDescent="0.25">
      <c r="A872" s="62"/>
    </row>
    <row r="873" spans="1:1" ht="15" x14ac:dyDescent="0.25">
      <c r="A873" s="62"/>
    </row>
    <row r="874" spans="1:1" ht="15" x14ac:dyDescent="0.25">
      <c r="A874" s="62"/>
    </row>
    <row r="875" spans="1:1" ht="15" x14ac:dyDescent="0.25">
      <c r="A875" s="62"/>
    </row>
    <row r="876" spans="1:1" ht="15" x14ac:dyDescent="0.25">
      <c r="A876" s="62"/>
    </row>
    <row r="877" spans="1:1" ht="15" x14ac:dyDescent="0.25">
      <c r="A877" s="62"/>
    </row>
    <row r="878" spans="1:1" ht="15" x14ac:dyDescent="0.25">
      <c r="A878" s="62"/>
    </row>
    <row r="879" spans="1:1" ht="15" x14ac:dyDescent="0.25">
      <c r="A879" s="62"/>
    </row>
    <row r="880" spans="1:1" ht="15" x14ac:dyDescent="0.25">
      <c r="A880" s="62"/>
    </row>
    <row r="881" spans="1:1" ht="15" x14ac:dyDescent="0.25">
      <c r="A881" s="62"/>
    </row>
    <row r="882" spans="1:1" ht="15" x14ac:dyDescent="0.25">
      <c r="A882" s="62"/>
    </row>
    <row r="883" spans="1:1" ht="15" x14ac:dyDescent="0.25">
      <c r="A883" s="62"/>
    </row>
    <row r="884" spans="1:1" ht="15" x14ac:dyDescent="0.25">
      <c r="A884" s="62"/>
    </row>
    <row r="885" spans="1:1" ht="15" x14ac:dyDescent="0.25">
      <c r="A885" s="62"/>
    </row>
    <row r="886" spans="1:1" ht="15" x14ac:dyDescent="0.25">
      <c r="A886" s="62"/>
    </row>
    <row r="887" spans="1:1" ht="15" x14ac:dyDescent="0.25">
      <c r="A887" s="62"/>
    </row>
    <row r="888" spans="1:1" ht="15" x14ac:dyDescent="0.25">
      <c r="A888" s="62"/>
    </row>
    <row r="889" spans="1:1" ht="15" x14ac:dyDescent="0.25">
      <c r="A889" s="62"/>
    </row>
    <row r="890" spans="1:1" ht="15" x14ac:dyDescent="0.25">
      <c r="A890" s="62"/>
    </row>
    <row r="891" spans="1:1" ht="15" x14ac:dyDescent="0.25">
      <c r="A891" s="62"/>
    </row>
    <row r="892" spans="1:1" ht="15" x14ac:dyDescent="0.25">
      <c r="A892" s="62"/>
    </row>
    <row r="893" spans="1:1" ht="15" x14ac:dyDescent="0.25">
      <c r="A893" s="62"/>
    </row>
    <row r="894" spans="1:1" ht="15" x14ac:dyDescent="0.25">
      <c r="A894" s="62"/>
    </row>
    <row r="895" spans="1:1" ht="15" x14ac:dyDescent="0.25">
      <c r="A895" s="62"/>
    </row>
    <row r="896" spans="1:1" ht="15" x14ac:dyDescent="0.25">
      <c r="A896" s="62"/>
    </row>
    <row r="897" spans="1:1" ht="15" x14ac:dyDescent="0.25">
      <c r="A897" s="62"/>
    </row>
    <row r="898" spans="1:1" ht="15" x14ac:dyDescent="0.25">
      <c r="A898" s="62"/>
    </row>
    <row r="899" spans="1:1" ht="15" x14ac:dyDescent="0.25">
      <c r="A899" s="62"/>
    </row>
    <row r="900" spans="1:1" ht="15" x14ac:dyDescent="0.25">
      <c r="A900" s="62"/>
    </row>
    <row r="901" spans="1:1" ht="15" x14ac:dyDescent="0.25">
      <c r="A901" s="62"/>
    </row>
    <row r="902" spans="1:1" ht="15" x14ac:dyDescent="0.25">
      <c r="A902" s="62"/>
    </row>
    <row r="903" spans="1:1" ht="15" x14ac:dyDescent="0.25">
      <c r="A903" s="62"/>
    </row>
    <row r="904" spans="1:1" ht="15" x14ac:dyDescent="0.25">
      <c r="A904" s="62"/>
    </row>
    <row r="905" spans="1:1" ht="15" x14ac:dyDescent="0.25">
      <c r="A905" s="62"/>
    </row>
    <row r="906" spans="1:1" ht="15" x14ac:dyDescent="0.25">
      <c r="A906" s="62"/>
    </row>
    <row r="907" spans="1:1" ht="15" x14ac:dyDescent="0.25">
      <c r="A907" s="62"/>
    </row>
    <row r="908" spans="1:1" ht="15" x14ac:dyDescent="0.25">
      <c r="A908" s="62"/>
    </row>
    <row r="909" spans="1:1" ht="15" x14ac:dyDescent="0.25">
      <c r="A909" s="62"/>
    </row>
    <row r="910" spans="1:1" ht="15" x14ac:dyDescent="0.25">
      <c r="A910" s="62"/>
    </row>
    <row r="911" spans="1:1" ht="15" x14ac:dyDescent="0.25">
      <c r="A911" s="62"/>
    </row>
    <row r="912" spans="1:1" ht="15" x14ac:dyDescent="0.25">
      <c r="A912" s="62"/>
    </row>
    <row r="913" spans="1:1" ht="15" x14ac:dyDescent="0.25">
      <c r="A913" s="62"/>
    </row>
    <row r="914" spans="1:1" ht="15" x14ac:dyDescent="0.25">
      <c r="A914" s="62"/>
    </row>
    <row r="915" spans="1:1" ht="15" x14ac:dyDescent="0.25">
      <c r="A915" s="62"/>
    </row>
    <row r="916" spans="1:1" ht="15" x14ac:dyDescent="0.25">
      <c r="A916" s="62"/>
    </row>
    <row r="917" spans="1:1" ht="15" x14ac:dyDescent="0.25">
      <c r="A917" s="62"/>
    </row>
    <row r="918" spans="1:1" ht="15" x14ac:dyDescent="0.25">
      <c r="A918" s="62"/>
    </row>
    <row r="919" spans="1:1" ht="15" x14ac:dyDescent="0.25">
      <c r="A919" s="62"/>
    </row>
    <row r="920" spans="1:1" ht="15" x14ac:dyDescent="0.25">
      <c r="A920" s="62"/>
    </row>
    <row r="921" spans="1:1" ht="15" x14ac:dyDescent="0.25">
      <c r="A921" s="62"/>
    </row>
    <row r="922" spans="1:1" ht="15" x14ac:dyDescent="0.25">
      <c r="A922" s="62"/>
    </row>
    <row r="923" spans="1:1" ht="15" x14ac:dyDescent="0.25">
      <c r="A923" s="62"/>
    </row>
    <row r="924" spans="1:1" ht="15" x14ac:dyDescent="0.25">
      <c r="A924" s="62"/>
    </row>
    <row r="925" spans="1:1" ht="15" x14ac:dyDescent="0.25">
      <c r="A925" s="62"/>
    </row>
    <row r="926" spans="1:1" ht="15" x14ac:dyDescent="0.25">
      <c r="A926" s="62"/>
    </row>
    <row r="927" spans="1:1" ht="15" x14ac:dyDescent="0.25">
      <c r="A927" s="62"/>
    </row>
    <row r="928" spans="1:1" ht="15" x14ac:dyDescent="0.25">
      <c r="A928" s="62"/>
    </row>
    <row r="929" spans="1:1" ht="15" x14ac:dyDescent="0.25">
      <c r="A929" s="62"/>
    </row>
    <row r="930" spans="1:1" ht="15" x14ac:dyDescent="0.25">
      <c r="A930" s="62"/>
    </row>
    <row r="931" spans="1:1" ht="15" x14ac:dyDescent="0.25">
      <c r="A931" s="62"/>
    </row>
    <row r="932" spans="1:1" ht="15" x14ac:dyDescent="0.25">
      <c r="A932" s="62"/>
    </row>
    <row r="933" spans="1:1" ht="15" x14ac:dyDescent="0.25">
      <c r="A933" s="62"/>
    </row>
    <row r="934" spans="1:1" ht="15" x14ac:dyDescent="0.25">
      <c r="A934" s="62"/>
    </row>
    <row r="935" spans="1:1" ht="15" x14ac:dyDescent="0.25">
      <c r="A935" s="62"/>
    </row>
    <row r="936" spans="1:1" ht="15" x14ac:dyDescent="0.25">
      <c r="A936" s="62"/>
    </row>
    <row r="937" spans="1:1" ht="15" x14ac:dyDescent="0.25">
      <c r="A937" s="62"/>
    </row>
    <row r="938" spans="1:1" ht="15" x14ac:dyDescent="0.25">
      <c r="A938" s="62"/>
    </row>
    <row r="939" spans="1:1" ht="15" x14ac:dyDescent="0.25">
      <c r="A939" s="62"/>
    </row>
    <row r="940" spans="1:1" ht="15" x14ac:dyDescent="0.25">
      <c r="A940" s="62"/>
    </row>
    <row r="941" spans="1:1" ht="15" x14ac:dyDescent="0.25">
      <c r="A941" s="62"/>
    </row>
    <row r="942" spans="1:1" ht="15" x14ac:dyDescent="0.25">
      <c r="A942" s="62"/>
    </row>
    <row r="943" spans="1:1" ht="15" x14ac:dyDescent="0.25">
      <c r="A943" s="62"/>
    </row>
    <row r="944" spans="1:1" ht="15" x14ac:dyDescent="0.25">
      <c r="A944" s="62"/>
    </row>
    <row r="945" spans="1:1" ht="15" x14ac:dyDescent="0.25">
      <c r="A945" s="62"/>
    </row>
    <row r="946" spans="1:1" ht="15" x14ac:dyDescent="0.25">
      <c r="A946" s="62"/>
    </row>
    <row r="947" spans="1:1" ht="15" x14ac:dyDescent="0.25">
      <c r="A947" s="62"/>
    </row>
    <row r="948" spans="1:1" ht="15" x14ac:dyDescent="0.25">
      <c r="A948" s="62"/>
    </row>
    <row r="949" spans="1:1" ht="15" x14ac:dyDescent="0.25">
      <c r="A949" s="62"/>
    </row>
    <row r="950" spans="1:1" ht="15" x14ac:dyDescent="0.25">
      <c r="A950" s="62"/>
    </row>
    <row r="951" spans="1:1" ht="15" x14ac:dyDescent="0.25">
      <c r="A951" s="62"/>
    </row>
    <row r="952" spans="1:1" ht="15" x14ac:dyDescent="0.25">
      <c r="A952" s="62"/>
    </row>
    <row r="953" spans="1:1" ht="15" x14ac:dyDescent="0.25">
      <c r="A953" s="62"/>
    </row>
    <row r="954" spans="1:1" ht="15" x14ac:dyDescent="0.25">
      <c r="A954" s="62"/>
    </row>
    <row r="955" spans="1:1" ht="15" x14ac:dyDescent="0.25">
      <c r="A955" s="62"/>
    </row>
    <row r="956" spans="1:1" ht="15" x14ac:dyDescent="0.25">
      <c r="A956" s="62"/>
    </row>
    <row r="957" spans="1:1" ht="15" x14ac:dyDescent="0.25">
      <c r="A957" s="62"/>
    </row>
    <row r="958" spans="1:1" ht="15" x14ac:dyDescent="0.25">
      <c r="A958" s="62"/>
    </row>
    <row r="959" spans="1:1" ht="15" x14ac:dyDescent="0.25">
      <c r="A959" s="62"/>
    </row>
    <row r="960" spans="1:1" ht="15" x14ac:dyDescent="0.25">
      <c r="A960" s="62"/>
    </row>
    <row r="961" spans="1:1" ht="15" x14ac:dyDescent="0.25">
      <c r="A961" s="62"/>
    </row>
    <row r="962" spans="1:1" ht="15" x14ac:dyDescent="0.25">
      <c r="A962" s="62"/>
    </row>
    <row r="963" spans="1:1" ht="15" x14ac:dyDescent="0.25">
      <c r="A963" s="62"/>
    </row>
    <row r="964" spans="1:1" ht="15" x14ac:dyDescent="0.25">
      <c r="A964" s="62"/>
    </row>
    <row r="965" spans="1:1" ht="15" x14ac:dyDescent="0.25">
      <c r="A965" s="62"/>
    </row>
    <row r="966" spans="1:1" ht="15" x14ac:dyDescent="0.25">
      <c r="A966" s="62"/>
    </row>
    <row r="967" spans="1:1" ht="15" x14ac:dyDescent="0.25">
      <c r="A967" s="62"/>
    </row>
    <row r="968" spans="1:1" ht="15" x14ac:dyDescent="0.25">
      <c r="A968" s="62"/>
    </row>
    <row r="969" spans="1:1" ht="15" x14ac:dyDescent="0.25">
      <c r="A969" s="62"/>
    </row>
    <row r="970" spans="1:1" ht="15" x14ac:dyDescent="0.25">
      <c r="A970" s="62"/>
    </row>
    <row r="971" spans="1:1" ht="15" x14ac:dyDescent="0.25">
      <c r="A971" s="62"/>
    </row>
    <row r="972" spans="1:1" ht="15" x14ac:dyDescent="0.25">
      <c r="A972" s="62"/>
    </row>
    <row r="973" spans="1:1" ht="15" x14ac:dyDescent="0.25">
      <c r="A973" s="62"/>
    </row>
    <row r="974" spans="1:1" ht="15" x14ac:dyDescent="0.25">
      <c r="A974" s="62"/>
    </row>
    <row r="975" spans="1:1" ht="15" x14ac:dyDescent="0.25">
      <c r="A975" s="62"/>
    </row>
    <row r="976" spans="1:1" ht="15" x14ac:dyDescent="0.25">
      <c r="A976" s="62"/>
    </row>
    <row r="977" spans="1:1" ht="15" x14ac:dyDescent="0.25">
      <c r="A977" s="62"/>
    </row>
    <row r="978" spans="1:1" ht="15" x14ac:dyDescent="0.25">
      <c r="A978" s="62"/>
    </row>
    <row r="979" spans="1:1" ht="15" x14ac:dyDescent="0.25">
      <c r="A979" s="62"/>
    </row>
    <row r="980" spans="1:1" ht="15" x14ac:dyDescent="0.25">
      <c r="A980" s="62"/>
    </row>
    <row r="981" spans="1:1" ht="15" x14ac:dyDescent="0.25">
      <c r="A981" s="62"/>
    </row>
    <row r="982" spans="1:1" ht="15" x14ac:dyDescent="0.25">
      <c r="A982" s="62"/>
    </row>
    <row r="983" spans="1:1" ht="15" x14ac:dyDescent="0.25">
      <c r="A983" s="62"/>
    </row>
    <row r="984" spans="1:1" ht="15" x14ac:dyDescent="0.25">
      <c r="A984" s="62"/>
    </row>
    <row r="985" spans="1:1" ht="15" x14ac:dyDescent="0.25">
      <c r="A985" s="62"/>
    </row>
    <row r="986" spans="1:1" ht="15" x14ac:dyDescent="0.25">
      <c r="A986" s="62"/>
    </row>
    <row r="987" spans="1:1" ht="15" x14ac:dyDescent="0.25">
      <c r="A987" s="62"/>
    </row>
    <row r="988" spans="1:1" ht="15" x14ac:dyDescent="0.25">
      <c r="A988" s="62"/>
    </row>
    <row r="989" spans="1:1" ht="15" x14ac:dyDescent="0.25">
      <c r="A989" s="62"/>
    </row>
    <row r="990" spans="1:1" ht="15" x14ac:dyDescent="0.25">
      <c r="A990" s="62"/>
    </row>
    <row r="991" spans="1:1" ht="15" x14ac:dyDescent="0.25">
      <c r="A991" s="62"/>
    </row>
    <row r="992" spans="1:1" ht="15" x14ac:dyDescent="0.25">
      <c r="A992" s="62"/>
    </row>
    <row r="993" spans="1:1" ht="15" x14ac:dyDescent="0.25">
      <c r="A993" s="62"/>
    </row>
    <row r="994" spans="1:1" ht="15" x14ac:dyDescent="0.25">
      <c r="A994" s="62"/>
    </row>
    <row r="995" spans="1:1" ht="15" x14ac:dyDescent="0.25">
      <c r="A995" s="62"/>
    </row>
    <row r="996" spans="1:1" ht="15" x14ac:dyDescent="0.25">
      <c r="A996" s="62"/>
    </row>
    <row r="997" spans="1:1" ht="15" x14ac:dyDescent="0.25">
      <c r="A997" s="62"/>
    </row>
    <row r="998" spans="1:1" ht="15" x14ac:dyDescent="0.25">
      <c r="A998" s="62"/>
    </row>
    <row r="999" spans="1:1" ht="15" x14ac:dyDescent="0.25">
      <c r="A999" s="62"/>
    </row>
    <row r="1000" spans="1:1" ht="15" x14ac:dyDescent="0.25">
      <c r="A1000" s="62"/>
    </row>
    <row r="1001" spans="1:1" ht="15" x14ac:dyDescent="0.25">
      <c r="A1001" s="62"/>
    </row>
    <row r="1002" spans="1:1" ht="15" x14ac:dyDescent="0.25">
      <c r="A1002" s="62"/>
    </row>
    <row r="1003" spans="1:1" ht="15" x14ac:dyDescent="0.25">
      <c r="A1003" s="62"/>
    </row>
    <row r="1004" spans="1:1" ht="15" x14ac:dyDescent="0.25">
      <c r="A1004" s="62"/>
    </row>
    <row r="1005" spans="1:1" ht="15" x14ac:dyDescent="0.25">
      <c r="A1005" s="62"/>
    </row>
    <row r="1006" spans="1:1" ht="15" x14ac:dyDescent="0.25">
      <c r="A1006" s="62"/>
    </row>
    <row r="1007" spans="1:1" ht="15" x14ac:dyDescent="0.25">
      <c r="A1007" s="62"/>
    </row>
    <row r="1008" spans="1:1" ht="15" x14ac:dyDescent="0.25">
      <c r="A1008" s="62"/>
    </row>
    <row r="1009" spans="1:1" ht="15" x14ac:dyDescent="0.25">
      <c r="A1009" s="62"/>
    </row>
    <row r="1010" spans="1:1" ht="15" x14ac:dyDescent="0.25">
      <c r="A1010" s="62"/>
    </row>
    <row r="1011" spans="1:1" ht="15" x14ac:dyDescent="0.25">
      <c r="A1011" s="62"/>
    </row>
    <row r="1012" spans="1:1" ht="15" x14ac:dyDescent="0.25">
      <c r="A1012" s="62"/>
    </row>
    <row r="1013" spans="1:1" ht="15" x14ac:dyDescent="0.25">
      <c r="A1013" s="62"/>
    </row>
    <row r="1014" spans="1:1" ht="15" x14ac:dyDescent="0.25">
      <c r="A1014" s="62"/>
    </row>
    <row r="1015" spans="1:1" ht="15" x14ac:dyDescent="0.25">
      <c r="A1015" s="62"/>
    </row>
    <row r="1016" spans="1:1" ht="15" x14ac:dyDescent="0.25">
      <c r="A1016" s="62"/>
    </row>
    <row r="1017" spans="1:1" ht="15" x14ac:dyDescent="0.25">
      <c r="A1017" s="62"/>
    </row>
    <row r="1018" spans="1:1" ht="15" x14ac:dyDescent="0.25">
      <c r="A1018" s="62"/>
    </row>
    <row r="1019" spans="1:1" ht="15" x14ac:dyDescent="0.25">
      <c r="A1019" s="62"/>
    </row>
    <row r="1020" spans="1:1" ht="15" x14ac:dyDescent="0.25">
      <c r="A1020" s="62"/>
    </row>
    <row r="1021" spans="1:1" ht="15" x14ac:dyDescent="0.25">
      <c r="A1021" s="62"/>
    </row>
    <row r="1022" spans="1:1" ht="15" x14ac:dyDescent="0.25">
      <c r="A1022" s="62"/>
    </row>
    <row r="1023" spans="1:1" ht="15" x14ac:dyDescent="0.25">
      <c r="A1023" s="62"/>
    </row>
    <row r="1024" spans="1:1" ht="15" x14ac:dyDescent="0.25">
      <c r="A1024" s="62"/>
    </row>
    <row r="1025" spans="1:1" ht="15" x14ac:dyDescent="0.25">
      <c r="A1025" s="62"/>
    </row>
    <row r="1026" spans="1:1" ht="15" x14ac:dyDescent="0.25">
      <c r="A1026" s="62"/>
    </row>
    <row r="1027" spans="1:1" ht="15" x14ac:dyDescent="0.25">
      <c r="A1027" s="62"/>
    </row>
    <row r="1028" spans="1:1" ht="15" x14ac:dyDescent="0.25">
      <c r="A1028" s="62"/>
    </row>
    <row r="1029" spans="1:1" ht="15" x14ac:dyDescent="0.25">
      <c r="A1029" s="62"/>
    </row>
    <row r="1030" spans="1:1" ht="15" x14ac:dyDescent="0.25">
      <c r="A1030" s="62"/>
    </row>
    <row r="1031" spans="1:1" ht="15" x14ac:dyDescent="0.25">
      <c r="A1031" s="62"/>
    </row>
    <row r="1032" spans="1:1" ht="15" x14ac:dyDescent="0.25">
      <c r="A1032" s="62"/>
    </row>
    <row r="1033" spans="1:1" ht="15" x14ac:dyDescent="0.25">
      <c r="A1033" s="62"/>
    </row>
    <row r="1034" spans="1:1" ht="15" x14ac:dyDescent="0.25">
      <c r="A1034" s="62"/>
    </row>
    <row r="1035" spans="1:1" ht="15" x14ac:dyDescent="0.25">
      <c r="A1035" s="62"/>
    </row>
    <row r="1036" spans="1:1" ht="15" x14ac:dyDescent="0.25">
      <c r="A1036" s="62"/>
    </row>
    <row r="1037" spans="1:1" ht="15" x14ac:dyDescent="0.25">
      <c r="A1037" s="62"/>
    </row>
    <row r="1038" spans="1:1" ht="15" x14ac:dyDescent="0.25">
      <c r="A1038" s="62"/>
    </row>
    <row r="1039" spans="1:1" ht="15" x14ac:dyDescent="0.25">
      <c r="A1039" s="62"/>
    </row>
    <row r="1040" spans="1:1" ht="15" x14ac:dyDescent="0.25">
      <c r="A1040" s="62"/>
    </row>
    <row r="1041" spans="1:1" ht="15" x14ac:dyDescent="0.25">
      <c r="A1041" s="62"/>
    </row>
    <row r="1042" spans="1:1" ht="15" x14ac:dyDescent="0.25">
      <c r="A1042" s="62"/>
    </row>
    <row r="1043" spans="1:1" ht="15" x14ac:dyDescent="0.25">
      <c r="A1043" s="62"/>
    </row>
    <row r="1044" spans="1:1" ht="15" x14ac:dyDescent="0.25">
      <c r="A1044" s="62"/>
    </row>
    <row r="1045" spans="1:1" ht="15" x14ac:dyDescent="0.25">
      <c r="A1045" s="62"/>
    </row>
    <row r="1046" spans="1:1" ht="15" x14ac:dyDescent="0.25">
      <c r="A1046" s="62"/>
    </row>
    <row r="1047" spans="1:1" ht="15" x14ac:dyDescent="0.25">
      <c r="A1047" s="62"/>
    </row>
    <row r="1048" spans="1:1" ht="15" x14ac:dyDescent="0.25">
      <c r="A1048" s="62"/>
    </row>
    <row r="1049" spans="1:1" ht="15" x14ac:dyDescent="0.25">
      <c r="A1049" s="62"/>
    </row>
    <row r="1050" spans="1:1" ht="15" x14ac:dyDescent="0.25">
      <c r="A1050" s="62"/>
    </row>
    <row r="1051" spans="1:1" ht="15" x14ac:dyDescent="0.25">
      <c r="A1051" s="62"/>
    </row>
    <row r="1052" spans="1:1" ht="15" x14ac:dyDescent="0.25">
      <c r="A1052" s="62"/>
    </row>
    <row r="1053" spans="1:1" ht="15" x14ac:dyDescent="0.25">
      <c r="A1053" s="62"/>
    </row>
    <row r="1054" spans="1:1" ht="15" x14ac:dyDescent="0.25">
      <c r="A1054" s="62"/>
    </row>
    <row r="1055" spans="1:1" ht="15" x14ac:dyDescent="0.25">
      <c r="A1055" s="62"/>
    </row>
    <row r="1056" spans="1:1" ht="15" x14ac:dyDescent="0.25">
      <c r="A1056" s="62"/>
    </row>
    <row r="1057" spans="1:1" ht="15" x14ac:dyDescent="0.25">
      <c r="A1057" s="62"/>
    </row>
    <row r="1058" spans="1:1" ht="15" x14ac:dyDescent="0.25">
      <c r="A1058" s="62"/>
    </row>
    <row r="1059" spans="1:1" ht="15" x14ac:dyDescent="0.25">
      <c r="A1059" s="62"/>
    </row>
    <row r="1060" spans="1:1" ht="15" x14ac:dyDescent="0.25">
      <c r="A1060" s="62"/>
    </row>
    <row r="1061" spans="1:1" ht="15" x14ac:dyDescent="0.25">
      <c r="A1061" s="62"/>
    </row>
    <row r="1062" spans="1:1" ht="15" x14ac:dyDescent="0.25">
      <c r="A1062" s="62"/>
    </row>
    <row r="1063" spans="1:1" ht="15" x14ac:dyDescent="0.25">
      <c r="A1063" s="62"/>
    </row>
    <row r="1064" spans="1:1" ht="15" x14ac:dyDescent="0.25">
      <c r="A1064" s="62"/>
    </row>
    <row r="1065" spans="1:1" ht="15" x14ac:dyDescent="0.25">
      <c r="A1065" s="62"/>
    </row>
    <row r="1066" spans="1:1" ht="15" x14ac:dyDescent="0.25">
      <c r="A1066" s="62"/>
    </row>
    <row r="1067" spans="1:1" ht="15" x14ac:dyDescent="0.25">
      <c r="A1067" s="62"/>
    </row>
    <row r="1068" spans="1:1" ht="15" x14ac:dyDescent="0.25">
      <c r="A1068" s="62"/>
    </row>
    <row r="1069" spans="1:1" ht="15" x14ac:dyDescent="0.25">
      <c r="A1069" s="62"/>
    </row>
    <row r="1070" spans="1:1" ht="15" x14ac:dyDescent="0.25">
      <c r="A1070" s="62"/>
    </row>
    <row r="1071" spans="1:1" ht="15" x14ac:dyDescent="0.25">
      <c r="A1071" s="62"/>
    </row>
    <row r="1072" spans="1:1" ht="15" x14ac:dyDescent="0.25">
      <c r="A1072" s="62"/>
    </row>
    <row r="1073" spans="1:1" ht="15" x14ac:dyDescent="0.25">
      <c r="A1073" s="62"/>
    </row>
    <row r="1074" spans="1:1" ht="15" x14ac:dyDescent="0.25">
      <c r="A1074" s="62"/>
    </row>
    <row r="1075" spans="1:1" ht="15" x14ac:dyDescent="0.25">
      <c r="A1075" s="62"/>
    </row>
    <row r="1076" spans="1:1" ht="15" x14ac:dyDescent="0.25">
      <c r="A1076" s="62"/>
    </row>
    <row r="1077" spans="1:1" ht="15" x14ac:dyDescent="0.25">
      <c r="A1077" s="62"/>
    </row>
    <row r="1078" spans="1:1" ht="15" x14ac:dyDescent="0.25">
      <c r="A1078" s="62"/>
    </row>
    <row r="1079" spans="1:1" ht="15" x14ac:dyDescent="0.25">
      <c r="A1079" s="62"/>
    </row>
    <row r="1080" spans="1:1" ht="15" x14ac:dyDescent="0.25">
      <c r="A1080" s="62"/>
    </row>
    <row r="1081" spans="1:1" ht="15" x14ac:dyDescent="0.25">
      <c r="A1081" s="62"/>
    </row>
    <row r="1082" spans="1:1" ht="15" x14ac:dyDescent="0.25">
      <c r="A1082" s="62"/>
    </row>
    <row r="1083" spans="1:1" ht="15" x14ac:dyDescent="0.25">
      <c r="A1083" s="62"/>
    </row>
    <row r="1084" spans="1:1" ht="15" x14ac:dyDescent="0.25">
      <c r="A1084" s="62"/>
    </row>
    <row r="1085" spans="1:1" ht="15" x14ac:dyDescent="0.25">
      <c r="A1085" s="62"/>
    </row>
    <row r="1086" spans="1:1" ht="15" x14ac:dyDescent="0.25">
      <c r="A1086" s="62"/>
    </row>
    <row r="1087" spans="1:1" ht="15" x14ac:dyDescent="0.25">
      <c r="A1087" s="62"/>
    </row>
    <row r="1088" spans="1:1" ht="15" x14ac:dyDescent="0.25">
      <c r="A1088" s="62"/>
    </row>
    <row r="1089" spans="1:1" ht="15" x14ac:dyDescent="0.25">
      <c r="A1089" s="62"/>
    </row>
    <row r="1090" spans="1:1" ht="15" x14ac:dyDescent="0.25">
      <c r="A1090" s="62"/>
    </row>
    <row r="1091" spans="1:1" ht="15" x14ac:dyDescent="0.25">
      <c r="A1091" s="62"/>
    </row>
    <row r="1092" spans="1:1" ht="15" x14ac:dyDescent="0.25">
      <c r="A1092" s="62"/>
    </row>
    <row r="1093" spans="1:1" ht="15" x14ac:dyDescent="0.25">
      <c r="A1093" s="62"/>
    </row>
    <row r="1094" spans="1:1" ht="15" x14ac:dyDescent="0.25">
      <c r="A1094" s="62"/>
    </row>
    <row r="1095" spans="1:1" ht="15" x14ac:dyDescent="0.25">
      <c r="A1095" s="62"/>
    </row>
    <row r="1096" spans="1:1" ht="15" x14ac:dyDescent="0.25">
      <c r="A1096" s="62"/>
    </row>
    <row r="1097" spans="1:1" ht="15" x14ac:dyDescent="0.25">
      <c r="A1097" s="62"/>
    </row>
    <row r="1098" spans="1:1" ht="15" x14ac:dyDescent="0.25">
      <c r="A1098" s="62"/>
    </row>
    <row r="1099" spans="1:1" ht="15" x14ac:dyDescent="0.25">
      <c r="A1099" s="62"/>
    </row>
    <row r="1100" spans="1:1" ht="15" x14ac:dyDescent="0.25">
      <c r="A1100" s="62"/>
    </row>
    <row r="1101" spans="1:1" ht="15" x14ac:dyDescent="0.25">
      <c r="A1101" s="62"/>
    </row>
    <row r="1102" spans="1:1" ht="15" x14ac:dyDescent="0.25">
      <c r="A1102" s="62"/>
    </row>
    <row r="1103" spans="1:1" ht="15" x14ac:dyDescent="0.25">
      <c r="A1103" s="62"/>
    </row>
    <row r="1104" spans="1:1" ht="15" x14ac:dyDescent="0.25">
      <c r="A1104" s="62"/>
    </row>
    <row r="1105" spans="1:1" ht="15" x14ac:dyDescent="0.25">
      <c r="A1105" s="62"/>
    </row>
    <row r="1106" spans="1:1" ht="15" x14ac:dyDescent="0.25">
      <c r="A1106" s="62"/>
    </row>
    <row r="1107" spans="1:1" ht="15" x14ac:dyDescent="0.25">
      <c r="A1107" s="62"/>
    </row>
    <row r="1108" spans="1:1" ht="15" x14ac:dyDescent="0.25">
      <c r="A1108" s="62"/>
    </row>
    <row r="1109" spans="1:1" ht="15" x14ac:dyDescent="0.25">
      <c r="A1109" s="62"/>
    </row>
    <row r="1110" spans="1:1" ht="15" x14ac:dyDescent="0.25">
      <c r="A1110" s="62"/>
    </row>
    <row r="1111" spans="1:1" ht="15" x14ac:dyDescent="0.25">
      <c r="A1111" s="62"/>
    </row>
    <row r="1112" spans="1:1" ht="15" x14ac:dyDescent="0.25">
      <c r="A1112" s="62"/>
    </row>
    <row r="1113" spans="1:1" ht="15" x14ac:dyDescent="0.25">
      <c r="A1113" s="62"/>
    </row>
    <row r="1114" spans="1:1" ht="15" x14ac:dyDescent="0.25">
      <c r="A1114" s="62"/>
    </row>
    <row r="1115" spans="1:1" ht="15" x14ac:dyDescent="0.25">
      <c r="A1115" s="62"/>
    </row>
    <row r="1116" spans="1:1" ht="15" x14ac:dyDescent="0.25">
      <c r="A1116" s="62"/>
    </row>
    <row r="1117" spans="1:1" ht="15" x14ac:dyDescent="0.25">
      <c r="A1117" s="62"/>
    </row>
    <row r="1118" spans="1:1" ht="15" x14ac:dyDescent="0.25">
      <c r="A1118" s="62"/>
    </row>
    <row r="1119" spans="1:1" ht="15" x14ac:dyDescent="0.25">
      <c r="A1119" s="62"/>
    </row>
    <row r="1120" spans="1:1" ht="15" x14ac:dyDescent="0.25">
      <c r="A1120" s="62"/>
    </row>
    <row r="1121" spans="1:1" ht="15" x14ac:dyDescent="0.25">
      <c r="A1121" s="62"/>
    </row>
    <row r="1122" spans="1:1" ht="15" x14ac:dyDescent="0.25">
      <c r="A1122" s="62"/>
    </row>
    <row r="1123" spans="1:1" ht="15" x14ac:dyDescent="0.25">
      <c r="A1123" s="62"/>
    </row>
    <row r="1124" spans="1:1" ht="15" x14ac:dyDescent="0.25">
      <c r="A1124" s="62"/>
    </row>
    <row r="1125" spans="1:1" ht="15" x14ac:dyDescent="0.25">
      <c r="A1125" s="62"/>
    </row>
    <row r="1126" spans="1:1" ht="15" x14ac:dyDescent="0.25">
      <c r="A1126" s="62"/>
    </row>
    <row r="1127" spans="1:1" ht="15" x14ac:dyDescent="0.25">
      <c r="A1127" s="62"/>
    </row>
    <row r="1128" spans="1:1" ht="15" x14ac:dyDescent="0.25">
      <c r="A1128" s="62"/>
    </row>
    <row r="1129" spans="1:1" ht="15" x14ac:dyDescent="0.25">
      <c r="A1129" s="62"/>
    </row>
    <row r="1130" spans="1:1" ht="15" x14ac:dyDescent="0.25">
      <c r="A1130" s="62"/>
    </row>
    <row r="1131" spans="1:1" ht="15" x14ac:dyDescent="0.25">
      <c r="A1131" s="62"/>
    </row>
    <row r="1132" spans="1:1" ht="15" x14ac:dyDescent="0.25">
      <c r="A1132" s="62"/>
    </row>
    <row r="1133" spans="1:1" ht="15" x14ac:dyDescent="0.25">
      <c r="A1133" s="62"/>
    </row>
    <row r="1134" spans="1:1" ht="15" x14ac:dyDescent="0.25">
      <c r="A1134" s="62"/>
    </row>
    <row r="1135" spans="1:1" ht="15" x14ac:dyDescent="0.25">
      <c r="A1135" s="62"/>
    </row>
    <row r="1136" spans="1:1" ht="15" x14ac:dyDescent="0.25">
      <c r="A1136" s="62"/>
    </row>
    <row r="1137" spans="1:1" ht="15" x14ac:dyDescent="0.25">
      <c r="A1137" s="62"/>
    </row>
    <row r="1138" spans="1:1" ht="15" x14ac:dyDescent="0.25">
      <c r="A1138" s="62"/>
    </row>
    <row r="1139" spans="1:1" ht="15" x14ac:dyDescent="0.25">
      <c r="A1139" s="62"/>
    </row>
    <row r="1140" spans="1:1" ht="15" x14ac:dyDescent="0.25">
      <c r="A1140" s="62"/>
    </row>
    <row r="1141" spans="1:1" ht="15" x14ac:dyDescent="0.25">
      <c r="A1141" s="62"/>
    </row>
    <row r="1142" spans="1:1" ht="15" x14ac:dyDescent="0.25">
      <c r="A1142" s="62"/>
    </row>
    <row r="1143" spans="1:1" ht="15" x14ac:dyDescent="0.25">
      <c r="A1143" s="62"/>
    </row>
    <row r="1144" spans="1:1" ht="15" x14ac:dyDescent="0.25">
      <c r="A1144" s="62"/>
    </row>
    <row r="1145" spans="1:1" ht="15" x14ac:dyDescent="0.25">
      <c r="A1145" s="62"/>
    </row>
    <row r="1146" spans="1:1" ht="15" x14ac:dyDescent="0.25">
      <c r="A1146" s="62"/>
    </row>
    <row r="1147" spans="1:1" ht="15" x14ac:dyDescent="0.25">
      <c r="A1147" s="62"/>
    </row>
    <row r="1148" spans="1:1" ht="15" x14ac:dyDescent="0.25">
      <c r="A1148" s="62"/>
    </row>
    <row r="1149" spans="1:1" ht="15" x14ac:dyDescent="0.25">
      <c r="A1149" s="62"/>
    </row>
    <row r="1150" spans="1:1" ht="15" x14ac:dyDescent="0.25">
      <c r="A1150" s="62"/>
    </row>
    <row r="1151" spans="1:1" ht="15" x14ac:dyDescent="0.25">
      <c r="A1151" s="62"/>
    </row>
    <row r="1152" spans="1:1" ht="15" x14ac:dyDescent="0.25">
      <c r="A1152" s="62"/>
    </row>
    <row r="1153" spans="1:1" ht="15" x14ac:dyDescent="0.25">
      <c r="A1153" s="62"/>
    </row>
    <row r="1154" spans="1:1" ht="15" x14ac:dyDescent="0.25">
      <c r="A1154" s="62"/>
    </row>
    <row r="1155" spans="1:1" ht="15" x14ac:dyDescent="0.25">
      <c r="A1155" s="62"/>
    </row>
    <row r="1156" spans="1:1" ht="15" x14ac:dyDescent="0.25">
      <c r="A1156" s="62"/>
    </row>
    <row r="1157" spans="1:1" ht="15" x14ac:dyDescent="0.25">
      <c r="A1157" s="62"/>
    </row>
    <row r="1158" spans="1:1" ht="15" x14ac:dyDescent="0.25">
      <c r="A1158" s="62"/>
    </row>
    <row r="1159" spans="1:1" ht="15" x14ac:dyDescent="0.25">
      <c r="A1159" s="62"/>
    </row>
    <row r="1160" spans="1:1" ht="15" x14ac:dyDescent="0.25">
      <c r="A1160" s="62"/>
    </row>
    <row r="1161" spans="1:1" ht="15" x14ac:dyDescent="0.25">
      <c r="A1161" s="62"/>
    </row>
    <row r="1162" spans="1:1" ht="15" x14ac:dyDescent="0.25">
      <c r="A1162" s="62"/>
    </row>
    <row r="1163" spans="1:1" ht="15" x14ac:dyDescent="0.25">
      <c r="A1163" s="62"/>
    </row>
    <row r="1164" spans="1:1" ht="15" x14ac:dyDescent="0.25">
      <c r="A1164" s="62"/>
    </row>
    <row r="1165" spans="1:1" ht="15" x14ac:dyDescent="0.25">
      <c r="A1165" s="62"/>
    </row>
    <row r="1166" spans="1:1" ht="15" x14ac:dyDescent="0.25">
      <c r="A1166" s="62"/>
    </row>
    <row r="1167" spans="1:1" ht="15" x14ac:dyDescent="0.25">
      <c r="A1167" s="62"/>
    </row>
    <row r="1168" spans="1:1" ht="15" x14ac:dyDescent="0.25">
      <c r="A1168" s="62"/>
    </row>
    <row r="1169" spans="1:1" ht="15" x14ac:dyDescent="0.25">
      <c r="A1169" s="62"/>
    </row>
    <row r="1170" spans="1:1" ht="15" x14ac:dyDescent="0.25">
      <c r="A1170" s="62"/>
    </row>
    <row r="1171" spans="1:1" ht="15" x14ac:dyDescent="0.25">
      <c r="A1171" s="62"/>
    </row>
    <row r="1172" spans="1:1" ht="15" x14ac:dyDescent="0.25">
      <c r="A1172" s="62"/>
    </row>
    <row r="1173" spans="1:1" ht="15" x14ac:dyDescent="0.25">
      <c r="A1173" s="62"/>
    </row>
    <row r="1174" spans="1:1" ht="15" x14ac:dyDescent="0.25">
      <c r="A1174" s="62"/>
    </row>
    <row r="1175" spans="1:1" ht="15" x14ac:dyDescent="0.25">
      <c r="A1175" s="62"/>
    </row>
    <row r="1176" spans="1:1" ht="15" x14ac:dyDescent="0.25">
      <c r="A1176" s="62"/>
    </row>
    <row r="1177" spans="1:1" ht="15" x14ac:dyDescent="0.25">
      <c r="A1177" s="62"/>
    </row>
    <row r="1178" spans="1:1" ht="15" x14ac:dyDescent="0.25">
      <c r="A1178" s="62"/>
    </row>
    <row r="1179" spans="1:1" ht="15" x14ac:dyDescent="0.25">
      <c r="A1179" s="62"/>
    </row>
    <row r="1180" spans="1:1" ht="15" x14ac:dyDescent="0.25">
      <c r="A1180" s="62"/>
    </row>
    <row r="1181" spans="1:1" ht="15" x14ac:dyDescent="0.25">
      <c r="A1181" s="62"/>
    </row>
    <row r="1182" spans="1:1" ht="15" x14ac:dyDescent="0.25">
      <c r="A1182" s="62"/>
    </row>
    <row r="1183" spans="1:1" ht="15" x14ac:dyDescent="0.25">
      <c r="A1183" s="62"/>
    </row>
    <row r="1184" spans="1:1" ht="15" x14ac:dyDescent="0.25">
      <c r="A1184" s="62"/>
    </row>
    <row r="1185" spans="1:1" ht="15" x14ac:dyDescent="0.25">
      <c r="A1185" s="62"/>
    </row>
    <row r="1186" spans="1:1" ht="15" x14ac:dyDescent="0.25">
      <c r="A1186" s="62"/>
    </row>
    <row r="1187" spans="1:1" ht="15" x14ac:dyDescent="0.25">
      <c r="A1187" s="62"/>
    </row>
    <row r="1188" spans="1:1" ht="15" x14ac:dyDescent="0.25">
      <c r="A1188" s="62"/>
    </row>
    <row r="1189" spans="1:1" ht="15" x14ac:dyDescent="0.25">
      <c r="A1189" s="62"/>
    </row>
    <row r="1190" spans="1:1" ht="15" x14ac:dyDescent="0.25">
      <c r="A1190" s="62"/>
    </row>
    <row r="1191" spans="1:1" ht="15" x14ac:dyDescent="0.25">
      <c r="A1191" s="62"/>
    </row>
    <row r="1192" spans="1:1" ht="15" x14ac:dyDescent="0.25">
      <c r="A1192" s="62"/>
    </row>
    <row r="1193" spans="1:1" ht="15" x14ac:dyDescent="0.25">
      <c r="A1193" s="62"/>
    </row>
    <row r="1194" spans="1:1" ht="15" x14ac:dyDescent="0.25">
      <c r="A1194" s="62"/>
    </row>
    <row r="1195" spans="1:1" ht="15" x14ac:dyDescent="0.25">
      <c r="A1195" s="62"/>
    </row>
    <row r="1196" spans="1:1" ht="15" x14ac:dyDescent="0.25">
      <c r="A1196" s="62"/>
    </row>
    <row r="1197" spans="1:1" ht="15" x14ac:dyDescent="0.25">
      <c r="A1197" s="62"/>
    </row>
    <row r="1198" spans="1:1" ht="15" x14ac:dyDescent="0.25">
      <c r="A1198" s="62"/>
    </row>
    <row r="1199" spans="1:1" ht="15" x14ac:dyDescent="0.25">
      <c r="A1199" s="62"/>
    </row>
    <row r="1200" spans="1:1" ht="15" x14ac:dyDescent="0.25">
      <c r="A1200" s="62"/>
    </row>
    <row r="1201" spans="1:1" ht="15" x14ac:dyDescent="0.25">
      <c r="A1201" s="62"/>
    </row>
    <row r="1202" spans="1:1" ht="15" x14ac:dyDescent="0.25">
      <c r="A1202" s="62"/>
    </row>
    <row r="1203" spans="1:1" ht="15" x14ac:dyDescent="0.25">
      <c r="A1203" s="62"/>
    </row>
    <row r="1204" spans="1:1" ht="15" x14ac:dyDescent="0.25">
      <c r="A1204" s="62"/>
    </row>
    <row r="1205" spans="1:1" ht="15" x14ac:dyDescent="0.25">
      <c r="A1205" s="62"/>
    </row>
    <row r="1206" spans="1:1" ht="15" x14ac:dyDescent="0.25">
      <c r="A1206" s="62"/>
    </row>
    <row r="1207" spans="1:1" ht="15" x14ac:dyDescent="0.25">
      <c r="A1207" s="62"/>
    </row>
    <row r="1208" spans="1:1" ht="15" x14ac:dyDescent="0.25">
      <c r="A1208" s="62"/>
    </row>
    <row r="1209" spans="1:1" ht="15" x14ac:dyDescent="0.25">
      <c r="A1209" s="62"/>
    </row>
    <row r="1210" spans="1:1" ht="15" x14ac:dyDescent="0.25">
      <c r="A1210" s="62"/>
    </row>
    <row r="1211" spans="1:1" ht="15" x14ac:dyDescent="0.25">
      <c r="A1211" s="62"/>
    </row>
    <row r="1212" spans="1:1" ht="15" x14ac:dyDescent="0.25">
      <c r="A1212" s="62"/>
    </row>
    <row r="1213" spans="1:1" ht="15" x14ac:dyDescent="0.25">
      <c r="A1213" s="62"/>
    </row>
    <row r="1214" spans="1:1" ht="15" x14ac:dyDescent="0.25">
      <c r="A1214" s="62"/>
    </row>
    <row r="1215" spans="1:1" ht="15" x14ac:dyDescent="0.25">
      <c r="A1215" s="62"/>
    </row>
    <row r="1216" spans="1:1" ht="15" x14ac:dyDescent="0.25">
      <c r="A1216" s="62"/>
    </row>
    <row r="1217" spans="1:1" ht="15" x14ac:dyDescent="0.25">
      <c r="A1217" s="62"/>
    </row>
    <row r="1218" spans="1:1" ht="15" x14ac:dyDescent="0.25">
      <c r="A1218" s="62"/>
    </row>
    <row r="1219" spans="1:1" ht="15" x14ac:dyDescent="0.25">
      <c r="A1219" s="62"/>
    </row>
    <row r="1220" spans="1:1" ht="15" x14ac:dyDescent="0.25">
      <c r="A1220" s="62"/>
    </row>
    <row r="1221" spans="1:1" ht="15" x14ac:dyDescent="0.25">
      <c r="A1221" s="62"/>
    </row>
    <row r="1222" spans="1:1" ht="15" x14ac:dyDescent="0.25">
      <c r="A1222" s="62"/>
    </row>
    <row r="1223" spans="1:1" ht="15" x14ac:dyDescent="0.25">
      <c r="A1223" s="62"/>
    </row>
    <row r="1224" spans="1:1" ht="15" x14ac:dyDescent="0.25">
      <c r="A1224" s="62"/>
    </row>
    <row r="1225" spans="1:1" ht="15" x14ac:dyDescent="0.25">
      <c r="A1225" s="62"/>
    </row>
    <row r="1226" spans="1:1" ht="15" x14ac:dyDescent="0.25">
      <c r="A1226" s="62"/>
    </row>
    <row r="1227" spans="1:1" ht="15" x14ac:dyDescent="0.25">
      <c r="A1227" s="62"/>
    </row>
    <row r="1228" spans="1:1" ht="15" x14ac:dyDescent="0.25">
      <c r="A1228" s="62"/>
    </row>
    <row r="1229" spans="1:1" ht="15" x14ac:dyDescent="0.25">
      <c r="A1229" s="62"/>
    </row>
    <row r="1230" spans="1:1" ht="15" x14ac:dyDescent="0.25">
      <c r="A1230" s="62"/>
    </row>
    <row r="1231" spans="1:1" ht="15" x14ac:dyDescent="0.25">
      <c r="A1231" s="62"/>
    </row>
    <row r="1232" spans="1:1" ht="15" x14ac:dyDescent="0.25">
      <c r="A1232" s="62"/>
    </row>
    <row r="1233" spans="1:1" ht="15" x14ac:dyDescent="0.25">
      <c r="A1233" s="62"/>
    </row>
    <row r="1234" spans="1:1" ht="15" x14ac:dyDescent="0.25">
      <c r="A1234" s="62"/>
    </row>
    <row r="1235" spans="1:1" ht="15" x14ac:dyDescent="0.25">
      <c r="A1235" s="62"/>
    </row>
    <row r="1236" spans="1:1" ht="15" x14ac:dyDescent="0.25">
      <c r="A1236" s="62"/>
    </row>
    <row r="1237" spans="1:1" ht="15" x14ac:dyDescent="0.25">
      <c r="A1237" s="62"/>
    </row>
    <row r="1238" spans="1:1" ht="15" x14ac:dyDescent="0.25">
      <c r="A1238" s="62"/>
    </row>
    <row r="1239" spans="1:1" ht="15" x14ac:dyDescent="0.25">
      <c r="A1239" s="62"/>
    </row>
    <row r="1240" spans="1:1" ht="15" x14ac:dyDescent="0.25">
      <c r="A1240" s="62"/>
    </row>
    <row r="1241" spans="1:1" ht="15" x14ac:dyDescent="0.25">
      <c r="A1241" s="62"/>
    </row>
    <row r="1242" spans="1:1" ht="15" x14ac:dyDescent="0.25">
      <c r="A1242" s="62"/>
    </row>
    <row r="1243" spans="1:1" ht="15" x14ac:dyDescent="0.25">
      <c r="A1243" s="62"/>
    </row>
    <row r="1244" spans="1:1" ht="15" x14ac:dyDescent="0.25">
      <c r="A1244" s="62"/>
    </row>
    <row r="1245" spans="1:1" ht="15" x14ac:dyDescent="0.25">
      <c r="A1245" s="62"/>
    </row>
    <row r="1246" spans="1:1" ht="15" x14ac:dyDescent="0.25">
      <c r="A1246" s="62"/>
    </row>
    <row r="1247" spans="1:1" ht="15" x14ac:dyDescent="0.25">
      <c r="A1247" s="62"/>
    </row>
    <row r="1248" spans="1:1" ht="15" x14ac:dyDescent="0.25">
      <c r="A1248" s="62"/>
    </row>
    <row r="1249" spans="1:1" ht="15" x14ac:dyDescent="0.25">
      <c r="A1249" s="62"/>
    </row>
    <row r="1250" spans="1:1" ht="15" x14ac:dyDescent="0.25">
      <c r="A1250" s="62"/>
    </row>
    <row r="1251" spans="1:1" ht="15" x14ac:dyDescent="0.25">
      <c r="A1251" s="62"/>
    </row>
    <row r="1252" spans="1:1" ht="15" x14ac:dyDescent="0.25">
      <c r="A1252" s="62"/>
    </row>
    <row r="1253" spans="1:1" ht="15" x14ac:dyDescent="0.25">
      <c r="A1253" s="62"/>
    </row>
    <row r="1254" spans="1:1" ht="15" x14ac:dyDescent="0.25">
      <c r="A1254" s="62"/>
    </row>
    <row r="1255" spans="1:1" ht="15" x14ac:dyDescent="0.25">
      <c r="A1255" s="62"/>
    </row>
    <row r="1256" spans="1:1" ht="15" x14ac:dyDescent="0.25">
      <c r="A1256" s="62"/>
    </row>
    <row r="1257" spans="1:1" ht="15" x14ac:dyDescent="0.25">
      <c r="A1257" s="62"/>
    </row>
    <row r="1258" spans="1:1" ht="15" x14ac:dyDescent="0.25">
      <c r="A1258" s="62"/>
    </row>
    <row r="1259" spans="1:1" ht="15" x14ac:dyDescent="0.25">
      <c r="A1259" s="62"/>
    </row>
    <row r="1260" spans="1:1" ht="15" x14ac:dyDescent="0.25">
      <c r="A1260" s="62"/>
    </row>
    <row r="1261" spans="1:1" ht="15" x14ac:dyDescent="0.25">
      <c r="A1261" s="62"/>
    </row>
    <row r="1262" spans="1:1" ht="15" x14ac:dyDescent="0.25">
      <c r="A1262" s="62"/>
    </row>
    <row r="1263" spans="1:1" ht="15" x14ac:dyDescent="0.25">
      <c r="A1263" s="62"/>
    </row>
    <row r="1264" spans="1:1" ht="15" x14ac:dyDescent="0.25">
      <c r="A1264" s="62"/>
    </row>
    <row r="1265" spans="1:1" ht="15" x14ac:dyDescent="0.25">
      <c r="A1265" s="62"/>
    </row>
    <row r="1266" spans="1:1" ht="15" x14ac:dyDescent="0.25">
      <c r="A1266" s="62"/>
    </row>
    <row r="1267" spans="1:1" ht="15" x14ac:dyDescent="0.25">
      <c r="A1267" s="62"/>
    </row>
    <row r="1268" spans="1:1" ht="15" x14ac:dyDescent="0.25">
      <c r="A1268" s="62"/>
    </row>
    <row r="1269" spans="1:1" ht="15" x14ac:dyDescent="0.25">
      <c r="A1269" s="62"/>
    </row>
    <row r="1270" spans="1:1" ht="15" x14ac:dyDescent="0.25">
      <c r="A1270" s="62"/>
    </row>
    <row r="1271" spans="1:1" ht="15" x14ac:dyDescent="0.25">
      <c r="A1271" s="62"/>
    </row>
    <row r="1272" spans="1:1" ht="15" x14ac:dyDescent="0.25">
      <c r="A1272" s="62"/>
    </row>
    <row r="1273" spans="1:1" ht="15" x14ac:dyDescent="0.25">
      <c r="A1273" s="62"/>
    </row>
    <row r="1274" spans="1:1" ht="15" x14ac:dyDescent="0.25">
      <c r="A1274" s="62"/>
    </row>
    <row r="1275" spans="1:1" ht="15" x14ac:dyDescent="0.25">
      <c r="A1275" s="62"/>
    </row>
    <row r="1276" spans="1:1" ht="15" x14ac:dyDescent="0.25">
      <c r="A1276" s="62"/>
    </row>
    <row r="1277" spans="1:1" ht="15" x14ac:dyDescent="0.25">
      <c r="A1277" s="62"/>
    </row>
    <row r="1278" spans="1:1" ht="15" x14ac:dyDescent="0.25">
      <c r="A1278" s="62"/>
    </row>
    <row r="1279" spans="1:1" ht="15" x14ac:dyDescent="0.25">
      <c r="A1279" s="62"/>
    </row>
    <row r="1280" spans="1:1" ht="15" x14ac:dyDescent="0.25">
      <c r="A1280" s="62"/>
    </row>
    <row r="1281" spans="1:1" ht="15" x14ac:dyDescent="0.25">
      <c r="A1281" s="62"/>
    </row>
    <row r="1282" spans="1:1" ht="15" x14ac:dyDescent="0.25">
      <c r="A1282" s="62"/>
    </row>
    <row r="1283" spans="1:1" ht="15" x14ac:dyDescent="0.25">
      <c r="A1283" s="62"/>
    </row>
    <row r="1284" spans="1:1" ht="15" x14ac:dyDescent="0.25">
      <c r="A1284" s="62"/>
    </row>
    <row r="1285" spans="1:1" ht="15" x14ac:dyDescent="0.25">
      <c r="A1285" s="62"/>
    </row>
    <row r="1286" spans="1:1" ht="15" x14ac:dyDescent="0.25">
      <c r="A1286" s="62"/>
    </row>
    <row r="1287" spans="1:1" ht="15" x14ac:dyDescent="0.25">
      <c r="A1287" s="62"/>
    </row>
    <row r="1288" spans="1:1" ht="15" x14ac:dyDescent="0.25">
      <c r="A1288" s="62"/>
    </row>
    <row r="1289" spans="1:1" ht="15" x14ac:dyDescent="0.25">
      <c r="A1289" s="62"/>
    </row>
    <row r="1290" spans="1:1" ht="15" x14ac:dyDescent="0.25">
      <c r="A1290" s="62"/>
    </row>
    <row r="1291" spans="1:1" ht="15" x14ac:dyDescent="0.25">
      <c r="A1291" s="62"/>
    </row>
    <row r="1292" spans="1:1" ht="15" x14ac:dyDescent="0.25">
      <c r="A1292" s="62"/>
    </row>
    <row r="1293" spans="1:1" ht="15" x14ac:dyDescent="0.25">
      <c r="A1293" s="62"/>
    </row>
    <row r="1294" spans="1:1" ht="15" x14ac:dyDescent="0.25">
      <c r="A1294" s="62"/>
    </row>
    <row r="1295" spans="1:1" ht="15" x14ac:dyDescent="0.25">
      <c r="A1295" s="62"/>
    </row>
    <row r="1296" spans="1:1" ht="15" x14ac:dyDescent="0.25">
      <c r="A1296" s="62"/>
    </row>
    <row r="1297" spans="1:1" ht="15" x14ac:dyDescent="0.25">
      <c r="A1297" s="62"/>
    </row>
    <row r="1298" spans="1:1" ht="15" x14ac:dyDescent="0.25">
      <c r="A1298" s="62"/>
    </row>
    <row r="1299" spans="1:1" ht="15" x14ac:dyDescent="0.25">
      <c r="A1299" s="62"/>
    </row>
    <row r="1300" spans="1:1" ht="15" x14ac:dyDescent="0.25">
      <c r="A1300" s="62"/>
    </row>
    <row r="1301" spans="1:1" ht="15" x14ac:dyDescent="0.25">
      <c r="A1301" s="62"/>
    </row>
    <row r="1302" spans="1:1" ht="15" x14ac:dyDescent="0.25">
      <c r="A1302" s="62"/>
    </row>
    <row r="1303" spans="1:1" ht="15" x14ac:dyDescent="0.25">
      <c r="A1303" s="62"/>
    </row>
    <row r="1304" spans="1:1" ht="15" x14ac:dyDescent="0.25">
      <c r="A1304" s="62"/>
    </row>
    <row r="1305" spans="1:1" ht="15" x14ac:dyDescent="0.25">
      <c r="A1305" s="62"/>
    </row>
    <row r="1306" spans="1:1" ht="15" x14ac:dyDescent="0.25">
      <c r="A1306" s="62"/>
    </row>
    <row r="1307" spans="1:1" ht="15" x14ac:dyDescent="0.25">
      <c r="A1307" s="62"/>
    </row>
    <row r="1308" spans="1:1" ht="15" x14ac:dyDescent="0.25">
      <c r="A1308" s="62"/>
    </row>
    <row r="1309" spans="1:1" ht="15" x14ac:dyDescent="0.25">
      <c r="A1309" s="62"/>
    </row>
    <row r="1310" spans="1:1" ht="15" x14ac:dyDescent="0.25">
      <c r="A1310" s="62"/>
    </row>
    <row r="1311" spans="1:1" ht="15" x14ac:dyDescent="0.25">
      <c r="A1311" s="62"/>
    </row>
    <row r="1312" spans="1:1" ht="15" x14ac:dyDescent="0.25">
      <c r="A1312" s="62"/>
    </row>
    <row r="1313" spans="1:1" ht="15" x14ac:dyDescent="0.25">
      <c r="A1313" s="62"/>
    </row>
    <row r="1314" spans="1:1" ht="15" x14ac:dyDescent="0.25">
      <c r="A1314" s="62"/>
    </row>
    <row r="1315" spans="1:1" ht="15" x14ac:dyDescent="0.25">
      <c r="A1315" s="62"/>
    </row>
    <row r="1316" spans="1:1" ht="15" x14ac:dyDescent="0.25">
      <c r="A1316" s="62"/>
    </row>
    <row r="1317" spans="1:1" ht="15" x14ac:dyDescent="0.25">
      <c r="A1317" s="62"/>
    </row>
    <row r="1318" spans="1:1" ht="15" x14ac:dyDescent="0.25">
      <c r="A1318" s="62"/>
    </row>
    <row r="1319" spans="1:1" ht="15" x14ac:dyDescent="0.25">
      <c r="A1319" s="62"/>
    </row>
    <row r="1320" spans="1:1" ht="15" x14ac:dyDescent="0.25">
      <c r="A1320" s="62"/>
    </row>
    <row r="1321" spans="1:1" ht="15" x14ac:dyDescent="0.25">
      <c r="A1321" s="62"/>
    </row>
    <row r="1322" spans="1:1" ht="15" x14ac:dyDescent="0.25">
      <c r="A1322" s="62"/>
    </row>
    <row r="1323" spans="1:1" ht="15" x14ac:dyDescent="0.25">
      <c r="A1323" s="62"/>
    </row>
    <row r="1324" spans="1:1" ht="15" x14ac:dyDescent="0.25">
      <c r="A1324" s="62"/>
    </row>
    <row r="1325" spans="1:1" ht="15" x14ac:dyDescent="0.25">
      <c r="A1325" s="62"/>
    </row>
    <row r="1326" spans="1:1" ht="15" x14ac:dyDescent="0.25">
      <c r="A1326" s="62"/>
    </row>
    <row r="1327" spans="1:1" ht="15" x14ac:dyDescent="0.25">
      <c r="A1327" s="62"/>
    </row>
    <row r="1328" spans="1:1" ht="15" x14ac:dyDescent="0.25">
      <c r="A1328" s="62"/>
    </row>
    <row r="1329" spans="1:1" ht="15" x14ac:dyDescent="0.25">
      <c r="A1329" s="62"/>
    </row>
    <row r="1330" spans="1:1" ht="15" x14ac:dyDescent="0.25">
      <c r="A1330" s="62"/>
    </row>
    <row r="1331" spans="1:1" ht="15" x14ac:dyDescent="0.25">
      <c r="A1331" s="62"/>
    </row>
    <row r="1332" spans="1:1" ht="15" x14ac:dyDescent="0.25">
      <c r="A1332" s="62"/>
    </row>
    <row r="1333" spans="1:1" ht="15" x14ac:dyDescent="0.25">
      <c r="A1333" s="62"/>
    </row>
    <row r="1334" spans="1:1" ht="15" x14ac:dyDescent="0.25">
      <c r="A1334" s="62"/>
    </row>
    <row r="1335" spans="1:1" ht="15" x14ac:dyDescent="0.25">
      <c r="A1335" s="62"/>
    </row>
    <row r="1336" spans="1:1" ht="15" x14ac:dyDescent="0.25">
      <c r="A1336" s="62"/>
    </row>
    <row r="1337" spans="1:1" ht="15" x14ac:dyDescent="0.25">
      <c r="A1337" s="62"/>
    </row>
    <row r="1338" spans="1:1" ht="15" x14ac:dyDescent="0.25">
      <c r="A1338" s="62"/>
    </row>
    <row r="1339" spans="1:1" ht="15" x14ac:dyDescent="0.25">
      <c r="A1339" s="62"/>
    </row>
    <row r="1340" spans="1:1" ht="15" x14ac:dyDescent="0.25">
      <c r="A1340" s="62"/>
    </row>
    <row r="1341" spans="1:1" ht="15" x14ac:dyDescent="0.25">
      <c r="A1341" s="62"/>
    </row>
    <row r="1342" spans="1:1" ht="15" x14ac:dyDescent="0.25">
      <c r="A1342" s="62"/>
    </row>
    <row r="1343" spans="1:1" ht="15" x14ac:dyDescent="0.25">
      <c r="A1343" s="62"/>
    </row>
    <row r="1344" spans="1:1" ht="15" x14ac:dyDescent="0.25">
      <c r="A1344" s="62"/>
    </row>
    <row r="1345" spans="1:1" ht="15" x14ac:dyDescent="0.25">
      <c r="A1345" s="62"/>
    </row>
    <row r="1346" spans="1:1" ht="15" x14ac:dyDescent="0.25">
      <c r="A1346" s="62"/>
    </row>
    <row r="1347" spans="1:1" ht="15" x14ac:dyDescent="0.25">
      <c r="A1347" s="62"/>
    </row>
    <row r="1348" spans="1:1" ht="15" x14ac:dyDescent="0.25">
      <c r="A1348" s="62"/>
    </row>
    <row r="1349" spans="1:1" ht="15" x14ac:dyDescent="0.25">
      <c r="A1349" s="62"/>
    </row>
    <row r="1350" spans="1:1" ht="15" x14ac:dyDescent="0.25">
      <c r="A1350" s="62"/>
    </row>
    <row r="1351" spans="1:1" ht="15" x14ac:dyDescent="0.25">
      <c r="A1351" s="62"/>
    </row>
    <row r="1352" spans="1:1" ht="15" x14ac:dyDescent="0.25">
      <c r="A1352" s="62"/>
    </row>
    <row r="1353" spans="1:1" ht="15" x14ac:dyDescent="0.25">
      <c r="A1353" s="62"/>
    </row>
    <row r="1354" spans="1:1" ht="15" x14ac:dyDescent="0.25">
      <c r="A1354" s="62"/>
    </row>
    <row r="1355" spans="1:1" ht="15" x14ac:dyDescent="0.25">
      <c r="A1355" s="62"/>
    </row>
    <row r="1356" spans="1:1" ht="15" x14ac:dyDescent="0.25">
      <c r="A1356" s="62"/>
    </row>
    <row r="1357" spans="1:1" ht="15" x14ac:dyDescent="0.25">
      <c r="A1357" s="62"/>
    </row>
    <row r="1358" spans="1:1" ht="15" x14ac:dyDescent="0.25">
      <c r="A1358" s="62"/>
    </row>
    <row r="1359" spans="1:1" ht="15" x14ac:dyDescent="0.25">
      <c r="A1359" s="62"/>
    </row>
    <row r="1360" spans="1:1" ht="15" x14ac:dyDescent="0.25">
      <c r="A1360" s="62"/>
    </row>
    <row r="1361" spans="1:1" ht="15" x14ac:dyDescent="0.25">
      <c r="A1361" s="62"/>
    </row>
    <row r="1362" spans="1:1" ht="15" x14ac:dyDescent="0.25">
      <c r="A1362" s="62"/>
    </row>
    <row r="1363" spans="1:1" ht="15" x14ac:dyDescent="0.25">
      <c r="A1363" s="62"/>
    </row>
    <row r="1364" spans="1:1" ht="15" x14ac:dyDescent="0.25">
      <c r="A1364" s="62"/>
    </row>
    <row r="1365" spans="1:1" ht="15" x14ac:dyDescent="0.25">
      <c r="A1365" s="62"/>
    </row>
    <row r="1366" spans="1:1" ht="15" x14ac:dyDescent="0.25">
      <c r="A1366" s="62"/>
    </row>
    <row r="1367" spans="1:1" ht="15" x14ac:dyDescent="0.25">
      <c r="A1367" s="62"/>
    </row>
    <row r="1368" spans="1:1" ht="15" x14ac:dyDescent="0.25">
      <c r="A1368" s="62"/>
    </row>
    <row r="1369" spans="1:1" ht="15" x14ac:dyDescent="0.25">
      <c r="A1369" s="62"/>
    </row>
    <row r="1370" spans="1:1" ht="15" x14ac:dyDescent="0.25">
      <c r="A1370" s="62"/>
    </row>
    <row r="1371" spans="1:1" ht="15" x14ac:dyDescent="0.25">
      <c r="A1371" s="62"/>
    </row>
    <row r="1372" spans="1:1" ht="15" x14ac:dyDescent="0.25">
      <c r="A1372" s="62"/>
    </row>
    <row r="1373" spans="1:1" ht="15" x14ac:dyDescent="0.25">
      <c r="A1373" s="62"/>
    </row>
    <row r="1374" spans="1:1" ht="15" x14ac:dyDescent="0.25">
      <c r="A1374" s="62"/>
    </row>
    <row r="1375" spans="1:1" ht="15" x14ac:dyDescent="0.25">
      <c r="A1375" s="62"/>
    </row>
    <row r="1376" spans="1:1" ht="15" x14ac:dyDescent="0.25">
      <c r="A1376" s="62"/>
    </row>
    <row r="1377" spans="1:1" ht="15" x14ac:dyDescent="0.25">
      <c r="A1377" s="62"/>
    </row>
    <row r="1378" spans="1:1" ht="15" x14ac:dyDescent="0.25">
      <c r="A1378" s="62"/>
    </row>
    <row r="1379" spans="1:1" ht="15" x14ac:dyDescent="0.25">
      <c r="A1379" s="62"/>
    </row>
    <row r="1380" spans="1:1" ht="15" x14ac:dyDescent="0.25">
      <c r="A1380" s="62"/>
    </row>
    <row r="1381" spans="1:1" ht="15" x14ac:dyDescent="0.25">
      <c r="A1381" s="62"/>
    </row>
    <row r="1382" spans="1:1" ht="15" x14ac:dyDescent="0.25">
      <c r="A1382" s="62"/>
    </row>
    <row r="1383" spans="1:1" ht="15" x14ac:dyDescent="0.25">
      <c r="A1383" s="62"/>
    </row>
    <row r="1384" spans="1:1" ht="15" x14ac:dyDescent="0.25">
      <c r="A1384" s="62"/>
    </row>
    <row r="1385" spans="1:1" ht="15" x14ac:dyDescent="0.25">
      <c r="A1385" s="62"/>
    </row>
    <row r="1386" spans="1:1" ht="15" x14ac:dyDescent="0.25">
      <c r="A1386" s="62"/>
    </row>
    <row r="1387" spans="1:1" ht="15" x14ac:dyDescent="0.25">
      <c r="A1387" s="62"/>
    </row>
    <row r="1388" spans="1:1" ht="15" x14ac:dyDescent="0.25">
      <c r="A1388" s="62"/>
    </row>
    <row r="1389" spans="1:1" ht="15" x14ac:dyDescent="0.25">
      <c r="A1389" s="62"/>
    </row>
    <row r="1390" spans="1:1" ht="15" x14ac:dyDescent="0.25">
      <c r="A1390" s="62"/>
    </row>
    <row r="1391" spans="1:1" ht="15" x14ac:dyDescent="0.25">
      <c r="A1391" s="62"/>
    </row>
    <row r="1392" spans="1:1" ht="15" x14ac:dyDescent="0.25">
      <c r="A1392" s="62"/>
    </row>
    <row r="1393" spans="1:1" ht="15" x14ac:dyDescent="0.25">
      <c r="A1393" s="62"/>
    </row>
    <row r="1394" spans="1:1" ht="15" x14ac:dyDescent="0.25">
      <c r="A1394" s="62"/>
    </row>
    <row r="1395" spans="1:1" ht="15" x14ac:dyDescent="0.25">
      <c r="A1395" s="62"/>
    </row>
    <row r="1396" spans="1:1" ht="15" x14ac:dyDescent="0.25">
      <c r="A1396" s="62"/>
    </row>
    <row r="1397" spans="1:1" ht="15" x14ac:dyDescent="0.25">
      <c r="A1397" s="62"/>
    </row>
    <row r="1398" spans="1:1" ht="15" x14ac:dyDescent="0.25">
      <c r="A1398" s="62"/>
    </row>
    <row r="1399" spans="1:1" ht="15" x14ac:dyDescent="0.25">
      <c r="A1399" s="62"/>
    </row>
    <row r="1400" spans="1:1" ht="15" x14ac:dyDescent="0.25">
      <c r="A1400" s="62"/>
    </row>
    <row r="1401" spans="1:1" ht="15" x14ac:dyDescent="0.25">
      <c r="A1401" s="62"/>
    </row>
    <row r="1402" spans="1:1" ht="15" x14ac:dyDescent="0.25">
      <c r="A1402" s="62"/>
    </row>
    <row r="1403" spans="1:1" ht="15" x14ac:dyDescent="0.25">
      <c r="A1403" s="62"/>
    </row>
    <row r="1404" spans="1:1" ht="15" x14ac:dyDescent="0.25">
      <c r="A1404" s="62"/>
    </row>
    <row r="1405" spans="1:1" ht="15" x14ac:dyDescent="0.25">
      <c r="A1405" s="62"/>
    </row>
    <row r="1406" spans="1:1" ht="15" x14ac:dyDescent="0.25">
      <c r="A1406" s="62"/>
    </row>
    <row r="1407" spans="1:1" ht="15" x14ac:dyDescent="0.25">
      <c r="A1407" s="62"/>
    </row>
    <row r="1408" spans="1:1" ht="15" x14ac:dyDescent="0.25">
      <c r="A1408" s="62"/>
    </row>
    <row r="1409" spans="1:1" ht="15" x14ac:dyDescent="0.25">
      <c r="A1409" s="62"/>
    </row>
    <row r="1410" spans="1:1" ht="15" x14ac:dyDescent="0.25">
      <c r="A1410" s="62"/>
    </row>
    <row r="1411" spans="1:1" ht="15" x14ac:dyDescent="0.25">
      <c r="A1411" s="62"/>
    </row>
    <row r="1412" spans="1:1" ht="15" x14ac:dyDescent="0.25">
      <c r="A1412" s="62"/>
    </row>
    <row r="1413" spans="1:1" ht="15" x14ac:dyDescent="0.25">
      <c r="A1413" s="62"/>
    </row>
    <row r="1414" spans="1:1" ht="15" x14ac:dyDescent="0.25">
      <c r="A1414" s="62"/>
    </row>
    <row r="1415" spans="1:1" ht="15" x14ac:dyDescent="0.25">
      <c r="A1415" s="62"/>
    </row>
    <row r="1416" spans="1:1" ht="15" x14ac:dyDescent="0.25">
      <c r="A1416" s="62"/>
    </row>
    <row r="1417" spans="1:1" ht="15" x14ac:dyDescent="0.25">
      <c r="A1417" s="62"/>
    </row>
    <row r="1418" spans="1:1" ht="15" x14ac:dyDescent="0.25">
      <c r="A1418" s="62"/>
    </row>
    <row r="1419" spans="1:1" ht="15" x14ac:dyDescent="0.25">
      <c r="A1419" s="62"/>
    </row>
    <row r="1420" spans="1:1" ht="15" x14ac:dyDescent="0.25">
      <c r="A1420" s="62"/>
    </row>
    <row r="1421" spans="1:1" ht="15" x14ac:dyDescent="0.25">
      <c r="A1421" s="62"/>
    </row>
    <row r="1422" spans="1:1" ht="15" x14ac:dyDescent="0.25">
      <c r="A1422" s="62"/>
    </row>
    <row r="1423" spans="1:1" ht="15" x14ac:dyDescent="0.25">
      <c r="A1423" s="62"/>
    </row>
    <row r="1424" spans="1:1" ht="15" x14ac:dyDescent="0.25">
      <c r="A1424" s="62"/>
    </row>
    <row r="1425" spans="1:1" ht="15" x14ac:dyDescent="0.25">
      <c r="A1425" s="62"/>
    </row>
    <row r="1426" spans="1:1" ht="15" x14ac:dyDescent="0.25">
      <c r="A1426" s="62"/>
    </row>
    <row r="1427" spans="1:1" ht="15" x14ac:dyDescent="0.25">
      <c r="A1427" s="62"/>
    </row>
    <row r="1428" spans="1:1" ht="15" x14ac:dyDescent="0.25">
      <c r="A1428" s="62"/>
    </row>
    <row r="1429" spans="1:1" ht="15" x14ac:dyDescent="0.25">
      <c r="A1429" s="62"/>
    </row>
    <row r="1430" spans="1:1" ht="15" x14ac:dyDescent="0.25">
      <c r="A1430" s="62"/>
    </row>
    <row r="1431" spans="1:1" ht="15" x14ac:dyDescent="0.25">
      <c r="A1431" s="62"/>
    </row>
    <row r="1432" spans="1:1" ht="15" x14ac:dyDescent="0.25">
      <c r="A1432" s="62"/>
    </row>
    <row r="1433" spans="1:1" ht="15" x14ac:dyDescent="0.25">
      <c r="A1433" s="62"/>
    </row>
    <row r="1434" spans="1:1" ht="15" x14ac:dyDescent="0.25">
      <c r="A1434" s="62"/>
    </row>
    <row r="1435" spans="1:1" ht="15" x14ac:dyDescent="0.25">
      <c r="A1435" s="62"/>
    </row>
    <row r="1436" spans="1:1" ht="15" x14ac:dyDescent="0.25">
      <c r="A1436" s="62"/>
    </row>
    <row r="1437" spans="1:1" ht="15" x14ac:dyDescent="0.25">
      <c r="A1437" s="62"/>
    </row>
    <row r="1438" spans="1:1" ht="15" x14ac:dyDescent="0.25">
      <c r="A1438" s="62"/>
    </row>
    <row r="1439" spans="1:1" ht="15" x14ac:dyDescent="0.25">
      <c r="A1439" s="62"/>
    </row>
    <row r="1440" spans="1:1" ht="15" x14ac:dyDescent="0.25">
      <c r="A1440" s="62"/>
    </row>
    <row r="1441" spans="1:1" ht="15" x14ac:dyDescent="0.25">
      <c r="A1441" s="62"/>
    </row>
    <row r="1442" spans="1:1" ht="15" x14ac:dyDescent="0.25">
      <c r="A1442" s="62"/>
    </row>
    <row r="1443" spans="1:1" ht="15" x14ac:dyDescent="0.25">
      <c r="A1443" s="62"/>
    </row>
    <row r="1444" spans="1:1" ht="15" x14ac:dyDescent="0.25">
      <c r="A1444" s="62"/>
    </row>
    <row r="1445" spans="1:1" ht="15" x14ac:dyDescent="0.25">
      <c r="A1445" s="62"/>
    </row>
    <row r="1446" spans="1:1" ht="15" x14ac:dyDescent="0.25">
      <c r="A1446" s="62"/>
    </row>
    <row r="1447" spans="1:1" ht="15" x14ac:dyDescent="0.25">
      <c r="A1447" s="62"/>
    </row>
    <row r="1448" spans="1:1" ht="15" x14ac:dyDescent="0.25">
      <c r="A1448" s="62"/>
    </row>
    <row r="1449" spans="1:1" ht="15" x14ac:dyDescent="0.25">
      <c r="A1449" s="62"/>
    </row>
    <row r="1450" spans="1:1" ht="15" x14ac:dyDescent="0.25">
      <c r="A1450" s="62"/>
    </row>
    <row r="1451" spans="1:1" ht="15" x14ac:dyDescent="0.25">
      <c r="A1451" s="62"/>
    </row>
    <row r="1452" spans="1:1" ht="15" x14ac:dyDescent="0.25">
      <c r="A1452" s="62"/>
    </row>
    <row r="1453" spans="1:1" ht="15" x14ac:dyDescent="0.25">
      <c r="A1453" s="62"/>
    </row>
    <row r="1454" spans="1:1" ht="15" x14ac:dyDescent="0.25">
      <c r="A1454" s="62"/>
    </row>
    <row r="1455" spans="1:1" ht="15" x14ac:dyDescent="0.25">
      <c r="A1455" s="62"/>
    </row>
    <row r="1456" spans="1:1" ht="15" x14ac:dyDescent="0.25">
      <c r="A1456" s="62"/>
    </row>
    <row r="1457" spans="1:1" ht="15" x14ac:dyDescent="0.25">
      <c r="A1457" s="62"/>
    </row>
    <row r="1458" spans="1:1" ht="15" x14ac:dyDescent="0.25">
      <c r="A1458" s="62"/>
    </row>
    <row r="1459" spans="1:1" ht="15" x14ac:dyDescent="0.25">
      <c r="A1459" s="62"/>
    </row>
    <row r="1460" spans="1:1" ht="15" x14ac:dyDescent="0.25">
      <c r="A1460" s="62"/>
    </row>
    <row r="1461" spans="1:1" ht="15" x14ac:dyDescent="0.25">
      <c r="A1461" s="62"/>
    </row>
    <row r="1462" spans="1:1" ht="15" x14ac:dyDescent="0.25">
      <c r="A1462" s="62"/>
    </row>
    <row r="1463" spans="1:1" ht="15" x14ac:dyDescent="0.25">
      <c r="A1463" s="62"/>
    </row>
    <row r="1464" spans="1:1" ht="15" x14ac:dyDescent="0.25">
      <c r="A1464" s="62"/>
    </row>
    <row r="1465" spans="1:1" ht="15" x14ac:dyDescent="0.25">
      <c r="A1465" s="62"/>
    </row>
    <row r="1466" spans="1:1" ht="15" x14ac:dyDescent="0.25">
      <c r="A1466" s="62"/>
    </row>
    <row r="1467" spans="1:1" ht="15" x14ac:dyDescent="0.25">
      <c r="A1467" s="62"/>
    </row>
    <row r="1468" spans="1:1" ht="15" x14ac:dyDescent="0.25">
      <c r="A1468" s="62"/>
    </row>
    <row r="1469" spans="1:1" ht="15" x14ac:dyDescent="0.25">
      <c r="A1469" s="62"/>
    </row>
    <row r="1470" spans="1:1" ht="15" x14ac:dyDescent="0.25">
      <c r="A1470" s="62"/>
    </row>
    <row r="1471" spans="1:1" ht="15" x14ac:dyDescent="0.25">
      <c r="A1471" s="62"/>
    </row>
    <row r="1472" spans="1:1" ht="15" x14ac:dyDescent="0.25">
      <c r="A1472" s="62"/>
    </row>
    <row r="1473" spans="1:1" ht="15" x14ac:dyDescent="0.25">
      <c r="A1473" s="62"/>
    </row>
    <row r="1474" spans="1:1" ht="15" x14ac:dyDescent="0.25">
      <c r="A1474" s="62"/>
    </row>
    <row r="1475" spans="1:1" ht="15" x14ac:dyDescent="0.25">
      <c r="A1475" s="62"/>
    </row>
    <row r="1476" spans="1:1" ht="15" x14ac:dyDescent="0.25">
      <c r="A1476" s="62"/>
    </row>
    <row r="1477" spans="1:1" ht="15" x14ac:dyDescent="0.25">
      <c r="A1477" s="62"/>
    </row>
    <row r="1478" spans="1:1" ht="15" x14ac:dyDescent="0.25">
      <c r="A1478" s="62"/>
    </row>
    <row r="1479" spans="1:1" ht="15" x14ac:dyDescent="0.25">
      <c r="A1479" s="62"/>
    </row>
    <row r="1480" spans="1:1" ht="15" x14ac:dyDescent="0.25">
      <c r="A1480" s="62"/>
    </row>
    <row r="1481" spans="1:1" ht="15" x14ac:dyDescent="0.25">
      <c r="A1481" s="62"/>
    </row>
    <row r="1482" spans="1:1" ht="15" x14ac:dyDescent="0.25">
      <c r="A1482" s="62"/>
    </row>
    <row r="1483" spans="1:1" ht="15" x14ac:dyDescent="0.25">
      <c r="A1483" s="62"/>
    </row>
    <row r="1484" spans="1:1" ht="15" x14ac:dyDescent="0.25">
      <c r="A1484" s="62"/>
    </row>
    <row r="1485" spans="1:1" ht="15" x14ac:dyDescent="0.25">
      <c r="A1485" s="62"/>
    </row>
    <row r="1486" spans="1:1" ht="15" x14ac:dyDescent="0.25">
      <c r="A1486" s="62"/>
    </row>
    <row r="1487" spans="1:1" ht="15" x14ac:dyDescent="0.25">
      <c r="A1487" s="62"/>
    </row>
    <row r="1488" spans="1:1" ht="15" x14ac:dyDescent="0.25">
      <c r="A1488" s="62"/>
    </row>
    <row r="1489" spans="1:1" ht="15" x14ac:dyDescent="0.25">
      <c r="A1489" s="62"/>
    </row>
    <row r="1490" spans="1:1" ht="15" x14ac:dyDescent="0.25">
      <c r="A1490" s="62"/>
    </row>
    <row r="1491" spans="1:1" ht="15" x14ac:dyDescent="0.25">
      <c r="A1491" s="62"/>
    </row>
    <row r="1492" spans="1:1" ht="15" x14ac:dyDescent="0.25">
      <c r="A1492" s="62"/>
    </row>
    <row r="1493" spans="1:1" ht="15" x14ac:dyDescent="0.25">
      <c r="A1493" s="62"/>
    </row>
    <row r="1494" spans="1:1" ht="15" x14ac:dyDescent="0.25">
      <c r="A1494" s="62"/>
    </row>
    <row r="1495" spans="1:1" ht="15" x14ac:dyDescent="0.25">
      <c r="A1495" s="62"/>
    </row>
    <row r="1496" spans="1:1" ht="15" x14ac:dyDescent="0.25">
      <c r="A1496" s="62"/>
    </row>
    <row r="1497" spans="1:1" ht="15" x14ac:dyDescent="0.25">
      <c r="A1497" s="62"/>
    </row>
    <row r="1498" spans="1:1" ht="15" x14ac:dyDescent="0.25">
      <c r="A1498" s="62"/>
    </row>
    <row r="1499" spans="1:1" ht="15" x14ac:dyDescent="0.25">
      <c r="A1499" s="62"/>
    </row>
    <row r="1500" spans="1:1" ht="15" x14ac:dyDescent="0.25">
      <c r="A1500" s="62"/>
    </row>
    <row r="1501" spans="1:1" ht="15" x14ac:dyDescent="0.25">
      <c r="A1501" s="62"/>
    </row>
    <row r="1502" spans="1:1" ht="15" x14ac:dyDescent="0.25">
      <c r="A1502" s="62"/>
    </row>
    <row r="1503" spans="1:1" ht="15" x14ac:dyDescent="0.25">
      <c r="A1503" s="62"/>
    </row>
    <row r="1504" spans="1:1" ht="15" x14ac:dyDescent="0.25">
      <c r="A1504" s="62"/>
    </row>
    <row r="1505" spans="1:1" ht="15" x14ac:dyDescent="0.25">
      <c r="A1505" s="62"/>
    </row>
    <row r="1506" spans="1:1" ht="15" x14ac:dyDescent="0.25">
      <c r="A1506" s="62"/>
    </row>
    <row r="1507" spans="1:1" ht="15" x14ac:dyDescent="0.25">
      <c r="A1507" s="62"/>
    </row>
    <row r="1508" spans="1:1" ht="15" x14ac:dyDescent="0.25">
      <c r="A1508" s="62"/>
    </row>
    <row r="1509" spans="1:1" ht="15" x14ac:dyDescent="0.25">
      <c r="A1509" s="62"/>
    </row>
    <row r="1510" spans="1:1" ht="15" x14ac:dyDescent="0.25">
      <c r="A1510" s="62"/>
    </row>
    <row r="1511" spans="1:1" ht="15" x14ac:dyDescent="0.25">
      <c r="A1511" s="62"/>
    </row>
    <row r="1512" spans="1:1" ht="15" x14ac:dyDescent="0.25">
      <c r="A1512" s="62"/>
    </row>
    <row r="1513" spans="1:1" ht="15" x14ac:dyDescent="0.25">
      <c r="A1513" s="62"/>
    </row>
    <row r="1514" spans="1:1" ht="15" x14ac:dyDescent="0.25">
      <c r="A1514" s="62"/>
    </row>
    <row r="1515" spans="1:1" ht="15" x14ac:dyDescent="0.25">
      <c r="A1515" s="62"/>
    </row>
    <row r="1516" spans="1:1" ht="15" x14ac:dyDescent="0.25">
      <c r="A1516" s="62"/>
    </row>
    <row r="1517" spans="1:1" ht="15" x14ac:dyDescent="0.25">
      <c r="A1517" s="62"/>
    </row>
    <row r="1518" spans="1:1" ht="15" x14ac:dyDescent="0.25">
      <c r="A1518" s="62"/>
    </row>
    <row r="1519" spans="1:1" ht="15" x14ac:dyDescent="0.25">
      <c r="A1519" s="62"/>
    </row>
    <row r="1520" spans="1:1" ht="15" x14ac:dyDescent="0.25">
      <c r="A1520" s="62"/>
    </row>
    <row r="1521" spans="1:1" ht="15" x14ac:dyDescent="0.25">
      <c r="A1521" s="62"/>
    </row>
    <row r="1522" spans="1:1" ht="15" x14ac:dyDescent="0.25">
      <c r="A1522" s="62"/>
    </row>
    <row r="1523" spans="1:1" ht="15" x14ac:dyDescent="0.25">
      <c r="A1523" s="62"/>
    </row>
    <row r="1524" spans="1:1" ht="15" x14ac:dyDescent="0.25">
      <c r="A1524" s="62"/>
    </row>
    <row r="1525" spans="1:1" ht="15" x14ac:dyDescent="0.25">
      <c r="A1525" s="62"/>
    </row>
    <row r="1526" spans="1:1" ht="15" x14ac:dyDescent="0.25">
      <c r="A1526" s="62"/>
    </row>
    <row r="1527" spans="1:1" ht="15" x14ac:dyDescent="0.25">
      <c r="A1527" s="62"/>
    </row>
    <row r="1528" spans="1:1" ht="15" x14ac:dyDescent="0.25">
      <c r="A1528" s="62"/>
    </row>
    <row r="1529" spans="1:1" ht="15" x14ac:dyDescent="0.25">
      <c r="A1529" s="62"/>
    </row>
    <row r="1530" spans="1:1" ht="15" x14ac:dyDescent="0.25">
      <c r="A1530" s="62"/>
    </row>
    <row r="1531" spans="1:1" ht="15" x14ac:dyDescent="0.25">
      <c r="A1531" s="62"/>
    </row>
    <row r="1532" spans="1:1" ht="15" x14ac:dyDescent="0.25">
      <c r="A1532" s="62"/>
    </row>
    <row r="1533" spans="1:1" ht="15" x14ac:dyDescent="0.25">
      <c r="A1533" s="62"/>
    </row>
    <row r="1534" spans="1:1" ht="15" x14ac:dyDescent="0.25">
      <c r="A1534" s="62"/>
    </row>
    <row r="1535" spans="1:1" ht="15" x14ac:dyDescent="0.25">
      <c r="A1535" s="62"/>
    </row>
    <row r="1536" spans="1:1" ht="15" x14ac:dyDescent="0.25">
      <c r="A1536" s="62"/>
    </row>
    <row r="1537" spans="1:1" ht="15" x14ac:dyDescent="0.25">
      <c r="A1537" s="62"/>
    </row>
    <row r="1538" spans="1:1" ht="15" x14ac:dyDescent="0.25">
      <c r="A1538" s="62"/>
    </row>
    <row r="1539" spans="1:1" ht="15" x14ac:dyDescent="0.25">
      <c r="A1539" s="62"/>
    </row>
    <row r="1540" spans="1:1" ht="15" x14ac:dyDescent="0.25">
      <c r="A1540" s="62"/>
    </row>
    <row r="1541" spans="1:1" ht="15" x14ac:dyDescent="0.25">
      <c r="A1541" s="62"/>
    </row>
    <row r="1542" spans="1:1" ht="15" x14ac:dyDescent="0.25">
      <c r="A1542" s="62"/>
    </row>
    <row r="1543" spans="1:1" ht="15" x14ac:dyDescent="0.25">
      <c r="A1543" s="62"/>
    </row>
    <row r="1544" spans="1:1" ht="15" x14ac:dyDescent="0.25">
      <c r="A1544" s="62"/>
    </row>
    <row r="1545" spans="1:1" ht="15" x14ac:dyDescent="0.25">
      <c r="A1545" s="62"/>
    </row>
    <row r="1546" spans="1:1" ht="15" x14ac:dyDescent="0.25">
      <c r="A1546" s="62"/>
    </row>
    <row r="1547" spans="1:1" ht="15" x14ac:dyDescent="0.25">
      <c r="A1547" s="62"/>
    </row>
    <row r="1548" spans="1:1" ht="15" x14ac:dyDescent="0.25">
      <c r="A1548" s="62"/>
    </row>
    <row r="1549" spans="1:1" ht="15" x14ac:dyDescent="0.25">
      <c r="A1549" s="62"/>
    </row>
    <row r="1550" spans="1:1" ht="15" x14ac:dyDescent="0.25">
      <c r="A1550" s="62"/>
    </row>
    <row r="1551" spans="1:1" ht="15" x14ac:dyDescent="0.25">
      <c r="A1551" s="62"/>
    </row>
    <row r="1552" spans="1:1" ht="15" x14ac:dyDescent="0.25">
      <c r="A1552" s="62"/>
    </row>
    <row r="1553" spans="1:1" ht="15" x14ac:dyDescent="0.25">
      <c r="A1553" s="62"/>
    </row>
    <row r="1554" spans="1:1" ht="15" x14ac:dyDescent="0.25">
      <c r="A1554" s="62"/>
    </row>
    <row r="1555" spans="1:1" ht="15" x14ac:dyDescent="0.25">
      <c r="A1555" s="62"/>
    </row>
    <row r="1556" spans="1:1" ht="15" x14ac:dyDescent="0.25">
      <c r="A1556" s="62"/>
    </row>
    <row r="1557" spans="1:1" ht="15" x14ac:dyDescent="0.25">
      <c r="A1557" s="62"/>
    </row>
    <row r="1558" spans="1:1" ht="15" x14ac:dyDescent="0.25">
      <c r="A1558" s="62"/>
    </row>
    <row r="1559" spans="1:1" ht="15" x14ac:dyDescent="0.25">
      <c r="A1559" s="62"/>
    </row>
    <row r="1560" spans="1:1" ht="15" x14ac:dyDescent="0.25">
      <c r="A1560" s="62"/>
    </row>
    <row r="1561" spans="1:1" ht="15" x14ac:dyDescent="0.25">
      <c r="A1561" s="62"/>
    </row>
    <row r="1562" spans="1:1" ht="15" x14ac:dyDescent="0.25">
      <c r="A1562" s="62"/>
    </row>
    <row r="1563" spans="1:1" ht="15" x14ac:dyDescent="0.25">
      <c r="A1563" s="62"/>
    </row>
    <row r="1564" spans="1:1" ht="15" x14ac:dyDescent="0.25">
      <c r="A1564" s="62"/>
    </row>
    <row r="1565" spans="1:1" ht="15" x14ac:dyDescent="0.25">
      <c r="A1565" s="62"/>
    </row>
    <row r="1566" spans="1:1" ht="15" x14ac:dyDescent="0.25">
      <c r="A1566" s="62"/>
    </row>
    <row r="1567" spans="1:1" ht="15" x14ac:dyDescent="0.25">
      <c r="A1567" s="62"/>
    </row>
    <row r="1568" spans="1:1" ht="15" x14ac:dyDescent="0.25">
      <c r="A1568" s="62"/>
    </row>
    <row r="1569" spans="1:1" ht="15" x14ac:dyDescent="0.25">
      <c r="A1569" s="62"/>
    </row>
    <row r="1570" spans="1:1" ht="15" x14ac:dyDescent="0.25">
      <c r="A1570" s="62"/>
    </row>
    <row r="1571" spans="1:1" ht="15" x14ac:dyDescent="0.25">
      <c r="A1571" s="62"/>
    </row>
    <row r="1572" spans="1:1" ht="15" x14ac:dyDescent="0.25">
      <c r="A1572" s="62"/>
    </row>
    <row r="1573" spans="1:1" ht="15" x14ac:dyDescent="0.25">
      <c r="A1573" s="62"/>
    </row>
    <row r="1574" spans="1:1" ht="15" x14ac:dyDescent="0.25">
      <c r="A1574" s="62"/>
    </row>
    <row r="1575" spans="1:1" ht="15" x14ac:dyDescent="0.25">
      <c r="A1575" s="62"/>
    </row>
    <row r="1576" spans="1:1" ht="15" x14ac:dyDescent="0.25">
      <c r="A1576" s="62"/>
    </row>
    <row r="1577" spans="1:1" ht="15" x14ac:dyDescent="0.25">
      <c r="A1577" s="62"/>
    </row>
    <row r="1578" spans="1:1" ht="15" x14ac:dyDescent="0.25">
      <c r="A1578" s="62"/>
    </row>
    <row r="1579" spans="1:1" ht="15" x14ac:dyDescent="0.25">
      <c r="A1579" s="62"/>
    </row>
    <row r="1580" spans="1:1" ht="15" x14ac:dyDescent="0.25">
      <c r="A1580" s="62"/>
    </row>
    <row r="1581" spans="1:1" ht="15" x14ac:dyDescent="0.25">
      <c r="A1581" s="62"/>
    </row>
    <row r="1582" spans="1:1" ht="15" x14ac:dyDescent="0.25">
      <c r="A1582" s="62"/>
    </row>
    <row r="1583" spans="1:1" ht="15" x14ac:dyDescent="0.25">
      <c r="A1583" s="62"/>
    </row>
    <row r="1584" spans="1:1" ht="15" x14ac:dyDescent="0.25">
      <c r="A1584" s="62"/>
    </row>
    <row r="1585" spans="1:1" ht="15" x14ac:dyDescent="0.25">
      <c r="A1585" s="62"/>
    </row>
    <row r="1586" spans="1:1" ht="15" x14ac:dyDescent="0.25">
      <c r="A1586" s="62"/>
    </row>
    <row r="1587" spans="1:1" ht="15" x14ac:dyDescent="0.25">
      <c r="A1587" s="62"/>
    </row>
    <row r="1588" spans="1:1" ht="15" x14ac:dyDescent="0.25">
      <c r="A1588" s="62"/>
    </row>
    <row r="1589" spans="1:1" ht="15" x14ac:dyDescent="0.25">
      <c r="A1589" s="62"/>
    </row>
    <row r="1590" spans="1:1" ht="15" x14ac:dyDescent="0.25">
      <c r="A1590" s="62"/>
    </row>
    <row r="1591" spans="1:1" ht="15" x14ac:dyDescent="0.25">
      <c r="A1591" s="62"/>
    </row>
    <row r="1592" spans="1:1" ht="15" x14ac:dyDescent="0.25">
      <c r="A1592" s="62"/>
    </row>
    <row r="1593" spans="1:1" ht="15" x14ac:dyDescent="0.25">
      <c r="A1593" s="62"/>
    </row>
    <row r="1594" spans="1:1" ht="15" x14ac:dyDescent="0.25">
      <c r="A1594" s="62"/>
    </row>
    <row r="1595" spans="1:1" ht="15" x14ac:dyDescent="0.25">
      <c r="A1595" s="62"/>
    </row>
    <row r="1596" spans="1:1" ht="15" x14ac:dyDescent="0.25">
      <c r="A1596" s="62"/>
    </row>
    <row r="1597" spans="1:1" ht="15" x14ac:dyDescent="0.25">
      <c r="A1597" s="62"/>
    </row>
    <row r="1598" spans="1:1" ht="15" x14ac:dyDescent="0.25">
      <c r="A1598" s="62"/>
    </row>
    <row r="1599" spans="1:1" ht="15" x14ac:dyDescent="0.25">
      <c r="A1599" s="62"/>
    </row>
    <row r="1600" spans="1:1" ht="15" x14ac:dyDescent="0.25">
      <c r="A1600" s="62"/>
    </row>
    <row r="1601" spans="1:1" ht="15" x14ac:dyDescent="0.25">
      <c r="A1601" s="62"/>
    </row>
    <row r="1602" spans="1:1" ht="15" x14ac:dyDescent="0.25">
      <c r="A1602" s="62"/>
    </row>
    <row r="1603" spans="1:1" ht="15" x14ac:dyDescent="0.25">
      <c r="A1603" s="62"/>
    </row>
    <row r="1604" spans="1:1" ht="15" x14ac:dyDescent="0.25">
      <c r="A1604" s="62"/>
    </row>
    <row r="1605" spans="1:1" ht="15" x14ac:dyDescent="0.25">
      <c r="A1605" s="62"/>
    </row>
    <row r="1606" spans="1:1" ht="15" x14ac:dyDescent="0.25">
      <c r="A1606" s="62"/>
    </row>
    <row r="1607" spans="1:1" ht="15" x14ac:dyDescent="0.25">
      <c r="A1607" s="62"/>
    </row>
    <row r="1608" spans="1:1" ht="15" x14ac:dyDescent="0.25">
      <c r="A1608" s="62"/>
    </row>
    <row r="1609" spans="1:1" ht="15" x14ac:dyDescent="0.25">
      <c r="A1609" s="62"/>
    </row>
    <row r="1610" spans="1:1" ht="15" x14ac:dyDescent="0.25">
      <c r="A1610" s="62"/>
    </row>
    <row r="1611" spans="1:1" ht="15" x14ac:dyDescent="0.25">
      <c r="A1611" s="62"/>
    </row>
    <row r="1612" spans="1:1" ht="15" x14ac:dyDescent="0.25">
      <c r="A1612" s="62"/>
    </row>
    <row r="1613" spans="1:1" ht="15" x14ac:dyDescent="0.25">
      <c r="A1613" s="62"/>
    </row>
    <row r="1614" spans="1:1" ht="15" x14ac:dyDescent="0.25">
      <c r="A1614" s="62"/>
    </row>
    <row r="1615" spans="1:1" ht="15" x14ac:dyDescent="0.25">
      <c r="A1615" s="62"/>
    </row>
    <row r="1616" spans="1:1" ht="15" x14ac:dyDescent="0.25">
      <c r="A1616" s="62"/>
    </row>
    <row r="1617" spans="1:1" ht="15" x14ac:dyDescent="0.25">
      <c r="A1617" s="62"/>
    </row>
    <row r="1618" spans="1:1" ht="15" x14ac:dyDescent="0.25">
      <c r="A1618" s="62"/>
    </row>
    <row r="1619" spans="1:1" ht="15" x14ac:dyDescent="0.25">
      <c r="A1619" s="62"/>
    </row>
    <row r="1620" spans="1:1" ht="15" x14ac:dyDescent="0.25">
      <c r="A1620" s="62"/>
    </row>
    <row r="1621" spans="1:1" ht="15" x14ac:dyDescent="0.25">
      <c r="A1621" s="62"/>
    </row>
    <row r="1622" spans="1:1" ht="15" x14ac:dyDescent="0.25">
      <c r="A1622" s="62"/>
    </row>
    <row r="1623" spans="1:1" ht="15" x14ac:dyDescent="0.25">
      <c r="A1623" s="62"/>
    </row>
    <row r="1624" spans="1:1" ht="15" x14ac:dyDescent="0.25">
      <c r="A1624" s="62"/>
    </row>
    <row r="1625" spans="1:1" ht="15" x14ac:dyDescent="0.25">
      <c r="A1625" s="62"/>
    </row>
    <row r="1626" spans="1:1" ht="15" x14ac:dyDescent="0.25">
      <c r="A1626" s="62"/>
    </row>
    <row r="1627" spans="1:1" ht="15" x14ac:dyDescent="0.25">
      <c r="A1627" s="62"/>
    </row>
    <row r="1628" spans="1:1" ht="15" x14ac:dyDescent="0.25">
      <c r="A1628" s="62"/>
    </row>
    <row r="1629" spans="1:1" ht="15" x14ac:dyDescent="0.25">
      <c r="A1629" s="62"/>
    </row>
    <row r="1630" spans="1:1" ht="15" x14ac:dyDescent="0.25">
      <c r="A1630" s="62"/>
    </row>
    <row r="1631" spans="1:1" ht="15" x14ac:dyDescent="0.25">
      <c r="A1631" s="62"/>
    </row>
    <row r="1632" spans="1:1" ht="15" x14ac:dyDescent="0.25">
      <c r="A1632" s="62"/>
    </row>
    <row r="1633" spans="1:1" ht="15" x14ac:dyDescent="0.25">
      <c r="A1633" s="62"/>
    </row>
    <row r="1634" spans="1:1" ht="15" x14ac:dyDescent="0.25">
      <c r="A1634" s="62"/>
    </row>
    <row r="1635" spans="1:1" ht="15" x14ac:dyDescent="0.25">
      <c r="A1635" s="62"/>
    </row>
    <row r="1636" spans="1:1" ht="15" x14ac:dyDescent="0.25">
      <c r="A1636" s="62"/>
    </row>
    <row r="1637" spans="1:1" ht="15" x14ac:dyDescent="0.25">
      <c r="A1637" s="62"/>
    </row>
    <row r="1638" spans="1:1" ht="15" x14ac:dyDescent="0.25">
      <c r="A1638" s="62"/>
    </row>
    <row r="1639" spans="1:1" ht="15" x14ac:dyDescent="0.25">
      <c r="A1639" s="62"/>
    </row>
    <row r="1640" spans="1:1" ht="15" x14ac:dyDescent="0.25">
      <c r="A1640" s="62"/>
    </row>
    <row r="1641" spans="1:1" ht="15" x14ac:dyDescent="0.25">
      <c r="A1641" s="62"/>
    </row>
    <row r="1642" spans="1:1" ht="15" x14ac:dyDescent="0.25">
      <c r="A1642" s="62"/>
    </row>
    <row r="1643" spans="1:1" ht="15" x14ac:dyDescent="0.25">
      <c r="A1643" s="62"/>
    </row>
    <row r="1644" spans="1:1" ht="15" x14ac:dyDescent="0.25">
      <c r="A1644" s="62"/>
    </row>
    <row r="1645" spans="1:1" ht="15" x14ac:dyDescent="0.25">
      <c r="A1645" s="62"/>
    </row>
    <row r="1646" spans="1:1" ht="15" x14ac:dyDescent="0.25">
      <c r="A1646" s="62"/>
    </row>
    <row r="1647" spans="1:1" ht="15" x14ac:dyDescent="0.25">
      <c r="A1647" s="62"/>
    </row>
    <row r="1648" spans="1:1" ht="15" x14ac:dyDescent="0.25">
      <c r="A1648" s="62"/>
    </row>
    <row r="1649" spans="1:1" ht="15" x14ac:dyDescent="0.25">
      <c r="A1649" s="62"/>
    </row>
    <row r="1650" spans="1:1" ht="15" x14ac:dyDescent="0.25">
      <c r="A1650" s="62"/>
    </row>
    <row r="1651" spans="1:1" ht="15" x14ac:dyDescent="0.25">
      <c r="A1651" s="62"/>
    </row>
    <row r="1652" spans="1:1" ht="15" x14ac:dyDescent="0.25">
      <c r="A1652" s="62"/>
    </row>
    <row r="1653" spans="1:1" ht="15" x14ac:dyDescent="0.25">
      <c r="A1653" s="62"/>
    </row>
    <row r="1654" spans="1:1" ht="15" x14ac:dyDescent="0.25">
      <c r="A1654" s="62"/>
    </row>
    <row r="1655" spans="1:1" ht="15" x14ac:dyDescent="0.25">
      <c r="A1655" s="62"/>
    </row>
    <row r="1656" spans="1:1" ht="15" x14ac:dyDescent="0.25">
      <c r="A1656" s="62"/>
    </row>
    <row r="1657" spans="1:1" ht="15" x14ac:dyDescent="0.25">
      <c r="A1657" s="62"/>
    </row>
    <row r="1658" spans="1:1" ht="15" x14ac:dyDescent="0.25">
      <c r="A1658" s="62"/>
    </row>
    <row r="1659" spans="1:1" ht="15" x14ac:dyDescent="0.25">
      <c r="A1659" s="62"/>
    </row>
    <row r="1660" spans="1:1" ht="15" x14ac:dyDescent="0.25">
      <c r="A1660" s="62"/>
    </row>
    <row r="1661" spans="1:1" ht="15" x14ac:dyDescent="0.25">
      <c r="A1661" s="62"/>
    </row>
    <row r="1662" spans="1:1" ht="15" x14ac:dyDescent="0.25">
      <c r="A1662" s="62"/>
    </row>
    <row r="1663" spans="1:1" ht="15" x14ac:dyDescent="0.25">
      <c r="A1663" s="62"/>
    </row>
    <row r="1664" spans="1:1" ht="15" x14ac:dyDescent="0.25">
      <c r="A1664" s="62"/>
    </row>
    <row r="1665" spans="1:1" ht="15" x14ac:dyDescent="0.25">
      <c r="A1665" s="62"/>
    </row>
    <row r="1666" spans="1:1" ht="15" x14ac:dyDescent="0.25">
      <c r="A1666" s="62"/>
    </row>
    <row r="1667" spans="1:1" ht="15" x14ac:dyDescent="0.25">
      <c r="A1667" s="62"/>
    </row>
    <row r="1668" spans="1:1" ht="15" x14ac:dyDescent="0.25">
      <c r="A1668" s="62"/>
    </row>
    <row r="1669" spans="1:1" ht="15" x14ac:dyDescent="0.25">
      <c r="A1669" s="62"/>
    </row>
    <row r="1670" spans="1:1" ht="15" x14ac:dyDescent="0.25">
      <c r="A1670" s="62"/>
    </row>
    <row r="1671" spans="1:1" ht="15" x14ac:dyDescent="0.25">
      <c r="A1671" s="62"/>
    </row>
    <row r="1672" spans="1:1" ht="15" x14ac:dyDescent="0.25">
      <c r="A1672" s="62"/>
    </row>
    <row r="1673" spans="1:1" ht="15" x14ac:dyDescent="0.25">
      <c r="A1673" s="62"/>
    </row>
    <row r="1674" spans="1:1" ht="15" x14ac:dyDescent="0.25">
      <c r="A1674" s="62"/>
    </row>
    <row r="1675" spans="1:1" ht="15" x14ac:dyDescent="0.25">
      <c r="A1675" s="62"/>
    </row>
    <row r="1676" spans="1:1" ht="15" x14ac:dyDescent="0.25">
      <c r="A1676" s="62"/>
    </row>
    <row r="1677" spans="1:1" ht="15" x14ac:dyDescent="0.25">
      <c r="A1677" s="62"/>
    </row>
    <row r="1678" spans="1:1" ht="15" x14ac:dyDescent="0.25">
      <c r="A1678" s="62"/>
    </row>
    <row r="1679" spans="1:1" ht="15" x14ac:dyDescent="0.25">
      <c r="A1679" s="62"/>
    </row>
    <row r="1680" spans="1:1" ht="15" x14ac:dyDescent="0.25">
      <c r="A1680" s="62"/>
    </row>
    <row r="1681" spans="1:1" ht="15" x14ac:dyDescent="0.25">
      <c r="A1681" s="62"/>
    </row>
    <row r="1682" spans="1:1" ht="15" x14ac:dyDescent="0.25">
      <c r="A1682" s="62"/>
    </row>
    <row r="1683" spans="1:1" ht="15" x14ac:dyDescent="0.25">
      <c r="A1683" s="62"/>
    </row>
    <row r="1684" spans="1:1" ht="15" x14ac:dyDescent="0.25">
      <c r="A1684" s="62"/>
    </row>
    <row r="1685" spans="1:1" ht="15" x14ac:dyDescent="0.25">
      <c r="A1685" s="62"/>
    </row>
    <row r="1686" spans="1:1" ht="15" x14ac:dyDescent="0.25">
      <c r="A1686" s="62"/>
    </row>
    <row r="1687" spans="1:1" ht="15" x14ac:dyDescent="0.25">
      <c r="A1687" s="62"/>
    </row>
    <row r="1688" spans="1:1" ht="15" x14ac:dyDescent="0.25">
      <c r="A1688" s="62"/>
    </row>
    <row r="1689" spans="1:1" ht="15" x14ac:dyDescent="0.25">
      <c r="A1689" s="62"/>
    </row>
    <row r="1690" spans="1:1" ht="15" x14ac:dyDescent="0.25">
      <c r="A1690" s="62"/>
    </row>
    <row r="1691" spans="1:1" ht="15" x14ac:dyDescent="0.25">
      <c r="A1691" s="62"/>
    </row>
    <row r="1692" spans="1:1" ht="15" x14ac:dyDescent="0.25">
      <c r="A1692" s="62"/>
    </row>
    <row r="1693" spans="1:1" ht="15" x14ac:dyDescent="0.25">
      <c r="A1693" s="62"/>
    </row>
    <row r="1694" spans="1:1" ht="15" x14ac:dyDescent="0.25">
      <c r="A1694" s="62"/>
    </row>
    <row r="1695" spans="1:1" ht="15" x14ac:dyDescent="0.25">
      <c r="A1695" s="62"/>
    </row>
    <row r="1696" spans="1:1" ht="15" x14ac:dyDescent="0.25">
      <c r="A1696" s="62"/>
    </row>
    <row r="1697" spans="1:1" ht="15" x14ac:dyDescent="0.25">
      <c r="A1697" s="62"/>
    </row>
    <row r="1698" spans="1:1" ht="15" x14ac:dyDescent="0.25">
      <c r="A1698" s="62"/>
    </row>
    <row r="1699" spans="1:1" ht="15" x14ac:dyDescent="0.25">
      <c r="A1699" s="62"/>
    </row>
    <row r="1700" spans="1:1" ht="15" x14ac:dyDescent="0.25">
      <c r="A1700" s="62"/>
    </row>
    <row r="1701" spans="1:1" ht="15" x14ac:dyDescent="0.25">
      <c r="A1701" s="62"/>
    </row>
    <row r="1702" spans="1:1" ht="15" x14ac:dyDescent="0.25">
      <c r="A1702" s="62"/>
    </row>
    <row r="1703" spans="1:1" ht="15" x14ac:dyDescent="0.25">
      <c r="A1703" s="62"/>
    </row>
    <row r="1704" spans="1:1" ht="15" x14ac:dyDescent="0.25">
      <c r="A1704" s="62"/>
    </row>
    <row r="1705" spans="1:1" ht="15" x14ac:dyDescent="0.25">
      <c r="A1705" s="62"/>
    </row>
    <row r="1706" spans="1:1" ht="15" x14ac:dyDescent="0.25">
      <c r="A1706" s="62"/>
    </row>
    <row r="1707" spans="1:1" ht="15" x14ac:dyDescent="0.25">
      <c r="A1707" s="62"/>
    </row>
    <row r="1708" spans="1:1" ht="15" x14ac:dyDescent="0.25">
      <c r="A1708" s="62"/>
    </row>
    <row r="1709" spans="1:1" ht="15" x14ac:dyDescent="0.25">
      <c r="A1709" s="62"/>
    </row>
    <row r="1710" spans="1:1" ht="15" x14ac:dyDescent="0.25">
      <c r="A1710" s="62"/>
    </row>
    <row r="1711" spans="1:1" ht="15" x14ac:dyDescent="0.25">
      <c r="A1711" s="62"/>
    </row>
    <row r="1712" spans="1:1" ht="15" x14ac:dyDescent="0.25">
      <c r="A1712" s="62"/>
    </row>
    <row r="1713" spans="1:1" ht="15" x14ac:dyDescent="0.25">
      <c r="A1713" s="62"/>
    </row>
    <row r="1714" spans="1:1" ht="15" x14ac:dyDescent="0.25">
      <c r="A1714" s="62"/>
    </row>
    <row r="1715" spans="1:1" ht="15" x14ac:dyDescent="0.25">
      <c r="A1715" s="62"/>
    </row>
    <row r="1716" spans="1:1" ht="15" x14ac:dyDescent="0.25">
      <c r="A1716" s="62"/>
    </row>
    <row r="1717" spans="1:1" ht="15" x14ac:dyDescent="0.25">
      <c r="A1717" s="62"/>
    </row>
    <row r="1718" spans="1:1" ht="15" x14ac:dyDescent="0.25">
      <c r="A1718" s="62"/>
    </row>
    <row r="1719" spans="1:1" ht="15" x14ac:dyDescent="0.25">
      <c r="A1719" s="62"/>
    </row>
    <row r="1720" spans="1:1" ht="15" x14ac:dyDescent="0.25">
      <c r="A1720" s="62"/>
    </row>
    <row r="1721" spans="1:1" ht="15" x14ac:dyDescent="0.25">
      <c r="A1721" s="62"/>
    </row>
    <row r="1722" spans="1:1" ht="15" x14ac:dyDescent="0.25">
      <c r="A1722" s="62"/>
    </row>
    <row r="1723" spans="1:1" ht="15" x14ac:dyDescent="0.25">
      <c r="A1723" s="62"/>
    </row>
    <row r="1724" spans="1:1" ht="15" x14ac:dyDescent="0.25">
      <c r="A1724" s="62"/>
    </row>
    <row r="1725" spans="1:1" ht="15" x14ac:dyDescent="0.25">
      <c r="A1725" s="62"/>
    </row>
    <row r="1726" spans="1:1" ht="15" x14ac:dyDescent="0.25">
      <c r="A1726" s="62"/>
    </row>
    <row r="1727" spans="1:1" ht="15" x14ac:dyDescent="0.25">
      <c r="A1727" s="62"/>
    </row>
    <row r="1728" spans="1:1" ht="15" x14ac:dyDescent="0.25">
      <c r="A1728" s="62"/>
    </row>
    <row r="1729" spans="1:1" ht="15" x14ac:dyDescent="0.25">
      <c r="A1729" s="62"/>
    </row>
    <row r="1730" spans="1:1" ht="15" x14ac:dyDescent="0.25">
      <c r="A1730" s="62"/>
    </row>
    <row r="1731" spans="1:1" ht="15" x14ac:dyDescent="0.25">
      <c r="A1731" s="62"/>
    </row>
    <row r="1732" spans="1:1" ht="15" x14ac:dyDescent="0.25">
      <c r="A1732" s="62"/>
    </row>
    <row r="1733" spans="1:1" ht="15" x14ac:dyDescent="0.25">
      <c r="A1733" s="62"/>
    </row>
    <row r="1734" spans="1:1" ht="15" x14ac:dyDescent="0.25">
      <c r="A1734" s="62"/>
    </row>
    <row r="1735" spans="1:1" ht="15" x14ac:dyDescent="0.25">
      <c r="A1735" s="62"/>
    </row>
    <row r="1736" spans="1:1" ht="15" x14ac:dyDescent="0.25">
      <c r="A1736" s="62"/>
    </row>
    <row r="1737" spans="1:1" ht="15" x14ac:dyDescent="0.25">
      <c r="A1737" s="62"/>
    </row>
    <row r="1738" spans="1:1" ht="15" x14ac:dyDescent="0.25">
      <c r="A1738" s="62"/>
    </row>
    <row r="1739" spans="1:1" ht="15" x14ac:dyDescent="0.25">
      <c r="A1739" s="62"/>
    </row>
    <row r="1740" spans="1:1" ht="15" x14ac:dyDescent="0.25">
      <c r="A1740" s="62"/>
    </row>
    <row r="1741" spans="1:1" ht="15" x14ac:dyDescent="0.25">
      <c r="A1741" s="62"/>
    </row>
    <row r="1742" spans="1:1" ht="15" x14ac:dyDescent="0.25">
      <c r="A1742" s="62"/>
    </row>
    <row r="1743" spans="1:1" ht="15" x14ac:dyDescent="0.25">
      <c r="A1743" s="62"/>
    </row>
    <row r="1744" spans="1:1" ht="15" x14ac:dyDescent="0.25">
      <c r="A1744" s="62"/>
    </row>
    <row r="1745" spans="1:1" ht="15" x14ac:dyDescent="0.25">
      <c r="A1745" s="62"/>
    </row>
    <row r="1746" spans="1:1" ht="15" x14ac:dyDescent="0.25">
      <c r="A1746" s="62"/>
    </row>
    <row r="1747" spans="1:1" ht="15" x14ac:dyDescent="0.25">
      <c r="A1747" s="62"/>
    </row>
    <row r="1748" spans="1:1" ht="15" x14ac:dyDescent="0.25">
      <c r="A1748" s="62"/>
    </row>
    <row r="1749" spans="1:1" ht="15" x14ac:dyDescent="0.25">
      <c r="A1749" s="62"/>
    </row>
    <row r="1750" spans="1:1" ht="15" x14ac:dyDescent="0.25">
      <c r="A1750" s="62"/>
    </row>
    <row r="1751" spans="1:1" ht="15" x14ac:dyDescent="0.25">
      <c r="A1751" s="62"/>
    </row>
    <row r="1752" spans="1:1" ht="15" x14ac:dyDescent="0.25">
      <c r="A1752" s="62"/>
    </row>
    <row r="1753" spans="1:1" ht="15" x14ac:dyDescent="0.25">
      <c r="A1753" s="62"/>
    </row>
    <row r="1754" spans="1:1" ht="15" x14ac:dyDescent="0.25">
      <c r="A1754" s="62"/>
    </row>
    <row r="1755" spans="1:1" ht="15" x14ac:dyDescent="0.25">
      <c r="A1755" s="62"/>
    </row>
    <row r="1756" spans="1:1" ht="15" x14ac:dyDescent="0.25">
      <c r="A1756" s="62"/>
    </row>
    <row r="1757" spans="1:1" ht="15" x14ac:dyDescent="0.25">
      <c r="A1757" s="62"/>
    </row>
    <row r="1758" spans="1:1" ht="15" x14ac:dyDescent="0.25">
      <c r="A1758" s="62"/>
    </row>
    <row r="1759" spans="1:1" ht="15" x14ac:dyDescent="0.25">
      <c r="A1759" s="62"/>
    </row>
    <row r="1760" spans="1:1" ht="15" x14ac:dyDescent="0.25">
      <c r="A1760" s="62"/>
    </row>
    <row r="1761" spans="1:1" ht="15" x14ac:dyDescent="0.25">
      <c r="A1761" s="62"/>
    </row>
    <row r="1762" spans="1:1" ht="15" x14ac:dyDescent="0.25">
      <c r="A1762" s="62"/>
    </row>
    <row r="1763" spans="1:1" ht="15" x14ac:dyDescent="0.25">
      <c r="A1763" s="62"/>
    </row>
    <row r="1764" spans="1:1" ht="15" x14ac:dyDescent="0.25">
      <c r="A1764" s="62"/>
    </row>
    <row r="1765" spans="1:1" ht="15" x14ac:dyDescent="0.25">
      <c r="A1765" s="62"/>
    </row>
    <row r="1766" spans="1:1" ht="15" x14ac:dyDescent="0.25">
      <c r="A1766" s="62"/>
    </row>
    <row r="1767" spans="1:1" ht="15" x14ac:dyDescent="0.25">
      <c r="A1767" s="62"/>
    </row>
    <row r="1768" spans="1:1" ht="15" x14ac:dyDescent="0.25">
      <c r="A1768" s="62"/>
    </row>
    <row r="1769" spans="1:1" ht="15" x14ac:dyDescent="0.25">
      <c r="A1769" s="62"/>
    </row>
    <row r="1770" spans="1:1" ht="15" x14ac:dyDescent="0.25">
      <c r="A1770" s="62"/>
    </row>
    <row r="1771" spans="1:1" ht="15" x14ac:dyDescent="0.25">
      <c r="A1771" s="62"/>
    </row>
    <row r="1772" spans="1:1" ht="15" x14ac:dyDescent="0.25">
      <c r="A1772" s="62"/>
    </row>
    <row r="1773" spans="1:1" ht="15" x14ac:dyDescent="0.25">
      <c r="A1773" s="62"/>
    </row>
    <row r="1774" spans="1:1" ht="15" x14ac:dyDescent="0.25">
      <c r="A1774" s="62"/>
    </row>
    <row r="1775" spans="1:1" ht="15" x14ac:dyDescent="0.25">
      <c r="A1775" s="62"/>
    </row>
    <row r="1776" spans="1:1" ht="15" x14ac:dyDescent="0.25">
      <c r="A1776" s="62"/>
    </row>
    <row r="1777" spans="1:1" ht="15" x14ac:dyDescent="0.25">
      <c r="A1777" s="62"/>
    </row>
    <row r="1778" spans="1:1" ht="15" x14ac:dyDescent="0.25">
      <c r="A1778" s="62"/>
    </row>
    <row r="1779" spans="1:1" ht="15" x14ac:dyDescent="0.25">
      <c r="A1779" s="62"/>
    </row>
    <row r="1780" spans="1:1" ht="15" x14ac:dyDescent="0.25">
      <c r="A1780" s="62"/>
    </row>
    <row r="1781" spans="1:1" ht="15" x14ac:dyDescent="0.25">
      <c r="A1781" s="62"/>
    </row>
    <row r="1782" spans="1:1" ht="15" x14ac:dyDescent="0.25">
      <c r="A1782" s="62"/>
    </row>
    <row r="1783" spans="1:1" ht="15" x14ac:dyDescent="0.25">
      <c r="A1783" s="62"/>
    </row>
    <row r="1784" spans="1:1" ht="15" x14ac:dyDescent="0.25">
      <c r="A1784" s="62"/>
    </row>
    <row r="1785" spans="1:1" ht="15" x14ac:dyDescent="0.25">
      <c r="A1785" s="62"/>
    </row>
    <row r="1786" spans="1:1" ht="15" x14ac:dyDescent="0.25">
      <c r="A1786" s="62"/>
    </row>
    <row r="1787" spans="1:1" ht="15" x14ac:dyDescent="0.25">
      <c r="A1787" s="62"/>
    </row>
    <row r="1788" spans="1:1" ht="15" x14ac:dyDescent="0.25">
      <c r="A1788" s="62"/>
    </row>
    <row r="1789" spans="1:1" ht="15" x14ac:dyDescent="0.25">
      <c r="A1789" s="62"/>
    </row>
    <row r="1790" spans="1:1" ht="15" x14ac:dyDescent="0.25">
      <c r="A1790" s="62"/>
    </row>
    <row r="1791" spans="1:1" ht="15" x14ac:dyDescent="0.25">
      <c r="A1791" s="62"/>
    </row>
    <row r="1792" spans="1:1" ht="15" x14ac:dyDescent="0.25">
      <c r="A1792" s="62"/>
    </row>
    <row r="1793" spans="1:1" ht="15" x14ac:dyDescent="0.25">
      <c r="A1793" s="62"/>
    </row>
    <row r="1794" spans="1:1" ht="15" x14ac:dyDescent="0.25">
      <c r="A1794" s="62"/>
    </row>
    <row r="1795" spans="1:1" ht="15" x14ac:dyDescent="0.25">
      <c r="A1795" s="62"/>
    </row>
    <row r="1796" spans="1:1" ht="15" x14ac:dyDescent="0.25">
      <c r="A1796" s="62"/>
    </row>
    <row r="1797" spans="1:1" ht="15" x14ac:dyDescent="0.25">
      <c r="A1797" s="62"/>
    </row>
    <row r="1798" spans="1:1" ht="15" x14ac:dyDescent="0.25">
      <c r="A1798" s="62"/>
    </row>
    <row r="1799" spans="1:1" ht="15" x14ac:dyDescent="0.25">
      <c r="A1799" s="62"/>
    </row>
    <row r="1800" spans="1:1" ht="15" x14ac:dyDescent="0.25">
      <c r="A1800" s="62"/>
    </row>
    <row r="1801" spans="1:1" ht="15" x14ac:dyDescent="0.25">
      <c r="A1801" s="62"/>
    </row>
    <row r="1802" spans="1:1" ht="15" x14ac:dyDescent="0.25">
      <c r="A1802" s="62"/>
    </row>
    <row r="1803" spans="1:1" ht="15" x14ac:dyDescent="0.25">
      <c r="A1803" s="62"/>
    </row>
    <row r="1804" spans="1:1" ht="15" x14ac:dyDescent="0.25">
      <c r="A1804" s="62"/>
    </row>
    <row r="1805" spans="1:1" ht="15" x14ac:dyDescent="0.25">
      <c r="A1805" s="62"/>
    </row>
    <row r="1806" spans="1:1" ht="15" x14ac:dyDescent="0.25">
      <c r="A1806" s="62"/>
    </row>
    <row r="1807" spans="1:1" ht="15" x14ac:dyDescent="0.25">
      <c r="A1807" s="62"/>
    </row>
    <row r="1808" spans="1:1" ht="15" x14ac:dyDescent="0.25">
      <c r="A1808" s="62"/>
    </row>
    <row r="1809" spans="1:1" ht="15" x14ac:dyDescent="0.25">
      <c r="A1809" s="62"/>
    </row>
    <row r="1810" spans="1:1" ht="15" x14ac:dyDescent="0.25">
      <c r="A1810" s="62"/>
    </row>
    <row r="1811" spans="1:1" ht="15" x14ac:dyDescent="0.25">
      <c r="A1811" s="62"/>
    </row>
    <row r="1812" spans="1:1" ht="15" x14ac:dyDescent="0.25">
      <c r="A1812" s="62"/>
    </row>
    <row r="1813" spans="1:1" ht="15" x14ac:dyDescent="0.25">
      <c r="A1813" s="62"/>
    </row>
    <row r="1814" spans="1:1" ht="15" x14ac:dyDescent="0.25">
      <c r="A1814" s="62"/>
    </row>
    <row r="1815" spans="1:1" ht="15" x14ac:dyDescent="0.25">
      <c r="A1815" s="62"/>
    </row>
    <row r="1816" spans="1:1" ht="15" x14ac:dyDescent="0.25">
      <c r="A1816" s="62"/>
    </row>
    <row r="1817" spans="1:1" ht="15" x14ac:dyDescent="0.25">
      <c r="A1817" s="62"/>
    </row>
    <row r="1818" spans="1:1" ht="15" x14ac:dyDescent="0.25">
      <c r="A1818" s="62"/>
    </row>
    <row r="1819" spans="1:1" ht="15" x14ac:dyDescent="0.25">
      <c r="A1819" s="62"/>
    </row>
    <row r="1820" spans="1:1" ht="15" x14ac:dyDescent="0.25">
      <c r="A1820" s="62"/>
    </row>
    <row r="1821" spans="1:1" ht="15" x14ac:dyDescent="0.25">
      <c r="A1821" s="62"/>
    </row>
    <row r="1822" spans="1:1" ht="15" x14ac:dyDescent="0.25">
      <c r="A1822" s="62"/>
    </row>
    <row r="1823" spans="1:1" ht="15" x14ac:dyDescent="0.25">
      <c r="A1823" s="62"/>
    </row>
    <row r="1824" spans="1:1" ht="15" x14ac:dyDescent="0.25">
      <c r="A1824" s="62"/>
    </row>
    <row r="1825" spans="1:1" ht="15" x14ac:dyDescent="0.25">
      <c r="A1825" s="62"/>
    </row>
    <row r="1826" spans="1:1" ht="15" x14ac:dyDescent="0.25">
      <c r="A1826" s="62"/>
    </row>
    <row r="1827" spans="1:1" ht="15" x14ac:dyDescent="0.25">
      <c r="A1827" s="62"/>
    </row>
    <row r="1828" spans="1:1" ht="15" x14ac:dyDescent="0.25">
      <c r="A1828" s="62"/>
    </row>
    <row r="1829" spans="1:1" ht="15" x14ac:dyDescent="0.25">
      <c r="A1829" s="62"/>
    </row>
    <row r="1830" spans="1:1" ht="15" x14ac:dyDescent="0.25">
      <c r="A1830" s="62"/>
    </row>
    <row r="1831" spans="1:1" ht="15" x14ac:dyDescent="0.25">
      <c r="A1831" s="62"/>
    </row>
    <row r="1832" spans="1:1" ht="15" x14ac:dyDescent="0.25">
      <c r="A1832" s="62"/>
    </row>
    <row r="1833" spans="1:1" ht="15" x14ac:dyDescent="0.25">
      <c r="A1833" s="62"/>
    </row>
    <row r="1834" spans="1:1" ht="15" x14ac:dyDescent="0.25">
      <c r="A1834" s="62"/>
    </row>
    <row r="1835" spans="1:1" ht="15" x14ac:dyDescent="0.25">
      <c r="A1835" s="62"/>
    </row>
    <row r="1836" spans="1:1" ht="15" x14ac:dyDescent="0.25">
      <c r="A1836" s="62"/>
    </row>
    <row r="1837" spans="1:1" ht="15" x14ac:dyDescent="0.25">
      <c r="A1837" s="62"/>
    </row>
    <row r="1838" spans="1:1" ht="15" x14ac:dyDescent="0.25">
      <c r="A1838" s="62"/>
    </row>
    <row r="1839" spans="1:1" ht="15" x14ac:dyDescent="0.25">
      <c r="A1839" s="62"/>
    </row>
    <row r="1840" spans="1:1" ht="15" x14ac:dyDescent="0.25">
      <c r="A1840" s="62"/>
    </row>
    <row r="1841" spans="1:1" ht="15" x14ac:dyDescent="0.25">
      <c r="A1841" s="62"/>
    </row>
    <row r="1842" spans="1:1" ht="15" x14ac:dyDescent="0.25">
      <c r="A1842" s="62"/>
    </row>
    <row r="1843" spans="1:1" ht="15" x14ac:dyDescent="0.25">
      <c r="A1843" s="62"/>
    </row>
    <row r="1844" spans="1:1" ht="15" x14ac:dyDescent="0.25">
      <c r="A1844" s="62"/>
    </row>
    <row r="1845" spans="1:1" ht="15" x14ac:dyDescent="0.25">
      <c r="A1845" s="62"/>
    </row>
    <row r="1846" spans="1:1" ht="15" x14ac:dyDescent="0.25">
      <c r="A1846" s="62"/>
    </row>
    <row r="1847" spans="1:1" ht="15" x14ac:dyDescent="0.25">
      <c r="A1847" s="62"/>
    </row>
    <row r="1848" spans="1:1" ht="15" x14ac:dyDescent="0.25">
      <c r="A1848" s="62"/>
    </row>
    <row r="1849" spans="1:1" ht="15" x14ac:dyDescent="0.25">
      <c r="A1849" s="62"/>
    </row>
    <row r="1850" spans="1:1" ht="15" x14ac:dyDescent="0.25">
      <c r="A1850" s="62"/>
    </row>
    <row r="1851" spans="1:1" ht="15" x14ac:dyDescent="0.25">
      <c r="A1851" s="62"/>
    </row>
    <row r="1852" spans="1:1" ht="15" x14ac:dyDescent="0.25">
      <c r="A1852" s="62"/>
    </row>
    <row r="1853" spans="1:1" ht="15" x14ac:dyDescent="0.25">
      <c r="A1853" s="62"/>
    </row>
    <row r="1854" spans="1:1" ht="15" x14ac:dyDescent="0.25">
      <c r="A1854" s="62"/>
    </row>
    <row r="1855" spans="1:1" ht="15" x14ac:dyDescent="0.25">
      <c r="A1855" s="62"/>
    </row>
    <row r="1856" spans="1:1" ht="15" x14ac:dyDescent="0.25">
      <c r="A1856" s="62"/>
    </row>
    <row r="1857" spans="1:1" ht="15" x14ac:dyDescent="0.25">
      <c r="A1857" s="62"/>
    </row>
    <row r="1858" spans="1:1" ht="15" x14ac:dyDescent="0.25">
      <c r="A1858" s="62"/>
    </row>
    <row r="1859" spans="1:1" ht="15" x14ac:dyDescent="0.25">
      <c r="A1859" s="62"/>
    </row>
    <row r="1860" spans="1:1" ht="15" x14ac:dyDescent="0.25">
      <c r="A1860" s="62"/>
    </row>
    <row r="1861" spans="1:1" ht="15" x14ac:dyDescent="0.25">
      <c r="A1861" s="62"/>
    </row>
    <row r="1862" spans="1:1" ht="15" x14ac:dyDescent="0.25">
      <c r="A1862" s="62"/>
    </row>
    <row r="1863" spans="1:1" ht="15" x14ac:dyDescent="0.25">
      <c r="A1863" s="62"/>
    </row>
    <row r="1864" spans="1:1" ht="15" x14ac:dyDescent="0.25">
      <c r="A1864" s="62"/>
    </row>
    <row r="1865" spans="1:1" ht="15" x14ac:dyDescent="0.25">
      <c r="A1865" s="62"/>
    </row>
    <row r="1866" spans="1:1" ht="15" x14ac:dyDescent="0.25">
      <c r="A1866" s="62"/>
    </row>
    <row r="1867" spans="1:1" ht="15" x14ac:dyDescent="0.25">
      <c r="A1867" s="62"/>
    </row>
    <row r="1868" spans="1:1" ht="15" x14ac:dyDescent="0.25">
      <c r="A1868" s="62"/>
    </row>
    <row r="1869" spans="1:1" ht="15" x14ac:dyDescent="0.25">
      <c r="A1869" s="62"/>
    </row>
    <row r="1870" spans="1:1" ht="15" x14ac:dyDescent="0.25">
      <c r="A1870" s="62"/>
    </row>
    <row r="1871" spans="1:1" ht="15" x14ac:dyDescent="0.25">
      <c r="A1871" s="62"/>
    </row>
    <row r="1872" spans="1:1" ht="15" x14ac:dyDescent="0.25">
      <c r="A1872" s="62"/>
    </row>
    <row r="1873" spans="1:1" ht="15" x14ac:dyDescent="0.25">
      <c r="A1873" s="62"/>
    </row>
    <row r="1874" spans="1:1" ht="15" x14ac:dyDescent="0.25">
      <c r="A1874" s="62"/>
    </row>
    <row r="1875" spans="1:1" ht="15" x14ac:dyDescent="0.25">
      <c r="A1875" s="62"/>
    </row>
    <row r="1876" spans="1:1" ht="15" x14ac:dyDescent="0.25">
      <c r="A1876" s="62"/>
    </row>
    <row r="1877" spans="1:1" ht="15" x14ac:dyDescent="0.25">
      <c r="A1877" s="62"/>
    </row>
    <row r="1878" spans="1:1" ht="15" x14ac:dyDescent="0.25">
      <c r="A1878" s="62"/>
    </row>
    <row r="1879" spans="1:1" ht="15" x14ac:dyDescent="0.25">
      <c r="A1879" s="62"/>
    </row>
    <row r="1880" spans="1:1" ht="15" x14ac:dyDescent="0.25">
      <c r="A1880" s="62"/>
    </row>
    <row r="1881" spans="1:1" ht="15" x14ac:dyDescent="0.25">
      <c r="A1881" s="62"/>
    </row>
    <row r="1882" spans="1:1" ht="15" x14ac:dyDescent="0.25">
      <c r="A1882" s="62"/>
    </row>
    <row r="1883" spans="1:1" ht="15" x14ac:dyDescent="0.25">
      <c r="A1883" s="62"/>
    </row>
    <row r="1884" spans="1:1" ht="15" x14ac:dyDescent="0.25">
      <c r="A1884" s="62"/>
    </row>
    <row r="1885" spans="1:1" ht="15" x14ac:dyDescent="0.25">
      <c r="A1885" s="62"/>
    </row>
    <row r="1886" spans="1:1" ht="15" x14ac:dyDescent="0.25">
      <c r="A1886" s="62"/>
    </row>
    <row r="1887" spans="1:1" ht="15" x14ac:dyDescent="0.25">
      <c r="A1887" s="62"/>
    </row>
    <row r="1888" spans="1:1" ht="15" x14ac:dyDescent="0.25">
      <c r="A1888" s="62"/>
    </row>
    <row r="1889" spans="1:1" ht="15" x14ac:dyDescent="0.25">
      <c r="A1889" s="62"/>
    </row>
    <row r="1890" spans="1:1" ht="15" x14ac:dyDescent="0.25">
      <c r="A1890" s="62"/>
    </row>
    <row r="1891" spans="1:1" ht="15" x14ac:dyDescent="0.25">
      <c r="A1891" s="62"/>
    </row>
    <row r="1892" spans="1:1" ht="15" x14ac:dyDescent="0.25">
      <c r="A1892" s="62"/>
    </row>
    <row r="1893" spans="1:1" ht="15" x14ac:dyDescent="0.25">
      <c r="A1893" s="62"/>
    </row>
    <row r="1894" spans="1:1" ht="15" x14ac:dyDescent="0.25">
      <c r="A1894" s="62"/>
    </row>
    <row r="1895" spans="1:1" ht="15" x14ac:dyDescent="0.25">
      <c r="A1895" s="62"/>
    </row>
    <row r="1896" spans="1:1" ht="15" x14ac:dyDescent="0.25">
      <c r="A1896" s="62"/>
    </row>
    <row r="1897" spans="1:1" ht="15" x14ac:dyDescent="0.25">
      <c r="A1897" s="62"/>
    </row>
    <row r="1898" spans="1:1" ht="15" x14ac:dyDescent="0.25">
      <c r="A1898" s="62"/>
    </row>
    <row r="1899" spans="1:1" ht="15" x14ac:dyDescent="0.25">
      <c r="A1899" s="62"/>
    </row>
    <row r="1900" spans="1:1" ht="15" x14ac:dyDescent="0.25">
      <c r="A1900" s="62"/>
    </row>
    <row r="1901" spans="1:1" ht="15" x14ac:dyDescent="0.25">
      <c r="A1901" s="62"/>
    </row>
    <row r="1902" spans="1:1" ht="15" x14ac:dyDescent="0.25">
      <c r="A1902" s="62"/>
    </row>
    <row r="1903" spans="1:1" ht="15" x14ac:dyDescent="0.25">
      <c r="A1903" s="62"/>
    </row>
    <row r="1904" spans="1:1" ht="15" x14ac:dyDescent="0.25">
      <c r="A1904" s="62"/>
    </row>
    <row r="1905" spans="1:1" ht="15" x14ac:dyDescent="0.25">
      <c r="A1905" s="62"/>
    </row>
    <row r="1906" spans="1:1" ht="15" x14ac:dyDescent="0.25">
      <c r="A1906" s="62"/>
    </row>
    <row r="1907" spans="1:1" ht="15" x14ac:dyDescent="0.25">
      <c r="A1907" s="62"/>
    </row>
    <row r="1908" spans="1:1" ht="15" x14ac:dyDescent="0.25">
      <c r="A1908" s="62"/>
    </row>
    <row r="1909" spans="1:1" ht="15" x14ac:dyDescent="0.25">
      <c r="A1909" s="62"/>
    </row>
    <row r="1910" spans="1:1" ht="15" x14ac:dyDescent="0.25">
      <c r="A1910" s="62"/>
    </row>
    <row r="1911" spans="1:1" ht="15" x14ac:dyDescent="0.25">
      <c r="A1911" s="62"/>
    </row>
    <row r="1912" spans="1:1" ht="15" x14ac:dyDescent="0.25">
      <c r="A1912" s="62"/>
    </row>
    <row r="1913" spans="1:1" ht="15" x14ac:dyDescent="0.25">
      <c r="A1913" s="62"/>
    </row>
    <row r="1914" spans="1:1" ht="15" x14ac:dyDescent="0.25">
      <c r="A1914" s="62"/>
    </row>
    <row r="1915" spans="1:1" ht="15" x14ac:dyDescent="0.25">
      <c r="A1915" s="62"/>
    </row>
    <row r="1916" spans="1:1" ht="15" x14ac:dyDescent="0.25">
      <c r="A1916" s="62"/>
    </row>
    <row r="1917" spans="1:1" ht="15" x14ac:dyDescent="0.25">
      <c r="A1917" s="62"/>
    </row>
    <row r="1918" spans="1:1" ht="15" x14ac:dyDescent="0.25">
      <c r="A1918" s="62"/>
    </row>
    <row r="1919" spans="1:1" ht="15" x14ac:dyDescent="0.25">
      <c r="A1919" s="62"/>
    </row>
    <row r="1920" spans="1:1" ht="15" x14ac:dyDescent="0.25">
      <c r="A1920" s="62"/>
    </row>
    <row r="1921" spans="1:1" ht="15" x14ac:dyDescent="0.25">
      <c r="A1921" s="62"/>
    </row>
    <row r="1922" spans="1:1" ht="15" x14ac:dyDescent="0.25">
      <c r="A1922" s="62"/>
    </row>
    <row r="1923" spans="1:1" ht="15" x14ac:dyDescent="0.25">
      <c r="A1923" s="62"/>
    </row>
    <row r="1924" spans="1:1" ht="15" x14ac:dyDescent="0.25">
      <c r="A1924" s="62"/>
    </row>
    <row r="1925" spans="1:1" ht="15" x14ac:dyDescent="0.25">
      <c r="A1925" s="62"/>
    </row>
    <row r="1926" spans="1:1" ht="15" x14ac:dyDescent="0.25">
      <c r="A1926" s="62"/>
    </row>
    <row r="1927" spans="1:1" ht="15" x14ac:dyDescent="0.25">
      <c r="A1927" s="62"/>
    </row>
    <row r="1928" spans="1:1" ht="15" x14ac:dyDescent="0.25">
      <c r="A1928" s="62"/>
    </row>
    <row r="1929" spans="1:1" ht="15" x14ac:dyDescent="0.25">
      <c r="A1929" s="62"/>
    </row>
    <row r="1930" spans="1:1" ht="15" x14ac:dyDescent="0.25">
      <c r="A1930" s="62"/>
    </row>
    <row r="1931" spans="1:1" ht="15" x14ac:dyDescent="0.25">
      <c r="A1931" s="62"/>
    </row>
    <row r="1932" spans="1:1" ht="15" x14ac:dyDescent="0.25">
      <c r="A1932" s="62"/>
    </row>
    <row r="1933" spans="1:1" ht="15" x14ac:dyDescent="0.25">
      <c r="A1933" s="62"/>
    </row>
    <row r="1934" spans="1:1" ht="15" x14ac:dyDescent="0.25">
      <c r="A1934" s="62"/>
    </row>
    <row r="1935" spans="1:1" ht="15" x14ac:dyDescent="0.25">
      <c r="A1935" s="62"/>
    </row>
    <row r="1936" spans="1:1" ht="15" x14ac:dyDescent="0.25">
      <c r="A1936" s="62"/>
    </row>
    <row r="1937" spans="1:1" ht="15" x14ac:dyDescent="0.25">
      <c r="A1937" s="62"/>
    </row>
    <row r="1938" spans="1:1" ht="15" x14ac:dyDescent="0.25">
      <c r="A1938" s="62"/>
    </row>
    <row r="1939" spans="1:1" ht="15" x14ac:dyDescent="0.25">
      <c r="A1939" s="62"/>
    </row>
    <row r="1940" spans="1:1" ht="15" x14ac:dyDescent="0.25">
      <c r="A1940" s="62"/>
    </row>
    <row r="1941" spans="1:1" ht="15" x14ac:dyDescent="0.25">
      <c r="A1941" s="62"/>
    </row>
    <row r="1942" spans="1:1" ht="15" x14ac:dyDescent="0.25">
      <c r="A1942" s="62"/>
    </row>
    <row r="1943" spans="1:1" ht="15" x14ac:dyDescent="0.25">
      <c r="A1943" s="62"/>
    </row>
    <row r="1944" spans="1:1" ht="15" x14ac:dyDescent="0.25">
      <c r="A1944" s="62"/>
    </row>
    <row r="1945" spans="1:1" ht="15" x14ac:dyDescent="0.25">
      <c r="A1945" s="62"/>
    </row>
    <row r="1946" spans="1:1" ht="15" x14ac:dyDescent="0.25">
      <c r="A1946" s="62"/>
    </row>
    <row r="1947" spans="1:1" ht="15" x14ac:dyDescent="0.25">
      <c r="A1947" s="62"/>
    </row>
    <row r="1948" spans="1:1" ht="15" x14ac:dyDescent="0.25">
      <c r="A1948" s="62"/>
    </row>
    <row r="1949" spans="1:1" ht="15" x14ac:dyDescent="0.25">
      <c r="A1949" s="62"/>
    </row>
    <row r="1950" spans="1:1" ht="15" x14ac:dyDescent="0.25">
      <c r="A1950" s="62"/>
    </row>
    <row r="1951" spans="1:1" ht="15" x14ac:dyDescent="0.25">
      <c r="A1951" s="62"/>
    </row>
    <row r="1952" spans="1:1" ht="15" x14ac:dyDescent="0.25">
      <c r="A1952" s="62"/>
    </row>
    <row r="1953" spans="1:1" ht="15" x14ac:dyDescent="0.25">
      <c r="A1953" s="62"/>
    </row>
    <row r="1954" spans="1:1" ht="15" x14ac:dyDescent="0.25">
      <c r="A1954" s="62"/>
    </row>
    <row r="1955" spans="1:1" ht="15" x14ac:dyDescent="0.25">
      <c r="A1955" s="62"/>
    </row>
    <row r="1956" spans="1:1" ht="15" x14ac:dyDescent="0.25">
      <c r="A1956" s="62"/>
    </row>
    <row r="1957" spans="1:1" ht="15" x14ac:dyDescent="0.25">
      <c r="A1957" s="62"/>
    </row>
    <row r="1958" spans="1:1" ht="15" x14ac:dyDescent="0.25">
      <c r="A1958" s="62"/>
    </row>
    <row r="1959" spans="1:1" ht="15" x14ac:dyDescent="0.25">
      <c r="A1959" s="62"/>
    </row>
    <row r="1960" spans="1:1" ht="15" x14ac:dyDescent="0.25">
      <c r="A1960" s="62"/>
    </row>
    <row r="1961" spans="1:1" ht="15" x14ac:dyDescent="0.25">
      <c r="A1961" s="62"/>
    </row>
    <row r="1962" spans="1:1" ht="15" x14ac:dyDescent="0.25">
      <c r="A1962" s="62"/>
    </row>
    <row r="1963" spans="1:1" ht="15" x14ac:dyDescent="0.25">
      <c r="A1963" s="62"/>
    </row>
    <row r="1964" spans="1:1" ht="15" x14ac:dyDescent="0.25">
      <c r="A1964" s="62"/>
    </row>
    <row r="1965" spans="1:1" ht="15" x14ac:dyDescent="0.25">
      <c r="A1965" s="62"/>
    </row>
    <row r="1966" spans="1:1" ht="15" x14ac:dyDescent="0.25">
      <c r="A1966" s="62"/>
    </row>
    <row r="1967" spans="1:1" ht="15" x14ac:dyDescent="0.25">
      <c r="A1967" s="62"/>
    </row>
    <row r="1968" spans="1:1" ht="15" x14ac:dyDescent="0.25">
      <c r="A1968" s="62"/>
    </row>
    <row r="1969" spans="1:1" ht="15" x14ac:dyDescent="0.25">
      <c r="A1969" s="62"/>
    </row>
    <row r="1970" spans="1:1" ht="15" x14ac:dyDescent="0.25">
      <c r="A1970" s="62"/>
    </row>
    <row r="1971" spans="1:1" ht="15" x14ac:dyDescent="0.25">
      <c r="A1971" s="62"/>
    </row>
    <row r="1972" spans="1:1" ht="15" x14ac:dyDescent="0.25">
      <c r="A1972" s="62"/>
    </row>
    <row r="1973" spans="1:1" ht="15" x14ac:dyDescent="0.25">
      <c r="A1973" s="62"/>
    </row>
    <row r="1974" spans="1:1" ht="15" x14ac:dyDescent="0.25">
      <c r="A1974" s="62"/>
    </row>
    <row r="1975" spans="1:1" ht="15" x14ac:dyDescent="0.25">
      <c r="A1975" s="62"/>
    </row>
    <row r="1976" spans="1:1" ht="15" x14ac:dyDescent="0.25">
      <c r="A1976" s="62"/>
    </row>
    <row r="1977" spans="1:1" ht="15" x14ac:dyDescent="0.25">
      <c r="A1977" s="62"/>
    </row>
    <row r="1978" spans="1:1" ht="15" x14ac:dyDescent="0.25">
      <c r="A1978" s="62"/>
    </row>
    <row r="1979" spans="1:1" ht="15" x14ac:dyDescent="0.25">
      <c r="A1979" s="62"/>
    </row>
    <row r="1980" spans="1:1" ht="15" x14ac:dyDescent="0.25">
      <c r="A1980" s="62"/>
    </row>
    <row r="1981" spans="1:1" ht="15" x14ac:dyDescent="0.25">
      <c r="A1981" s="62"/>
    </row>
    <row r="1982" spans="1:1" ht="15" x14ac:dyDescent="0.25">
      <c r="A1982" s="62"/>
    </row>
    <row r="1983" spans="1:1" ht="15" x14ac:dyDescent="0.25">
      <c r="A1983" s="62"/>
    </row>
    <row r="1984" spans="1:1" ht="15" x14ac:dyDescent="0.25">
      <c r="A1984" s="62"/>
    </row>
    <row r="1985" spans="1:1" ht="15" x14ac:dyDescent="0.25">
      <c r="A1985" s="62"/>
    </row>
    <row r="1986" spans="1:1" ht="15" x14ac:dyDescent="0.25">
      <c r="A1986" s="62"/>
    </row>
    <row r="1987" spans="1:1" ht="15" x14ac:dyDescent="0.25">
      <c r="A1987" s="62"/>
    </row>
    <row r="1988" spans="1:1" ht="15" x14ac:dyDescent="0.25">
      <c r="A1988" s="62"/>
    </row>
    <row r="1989" spans="1:1" ht="15" x14ac:dyDescent="0.25">
      <c r="A1989" s="62"/>
    </row>
    <row r="1990" spans="1:1" ht="15" x14ac:dyDescent="0.25">
      <c r="A1990" s="62"/>
    </row>
    <row r="1991" spans="1:1" ht="15" x14ac:dyDescent="0.25">
      <c r="A1991" s="62"/>
    </row>
    <row r="1992" spans="1:1" ht="15" x14ac:dyDescent="0.25">
      <c r="A1992" s="62"/>
    </row>
    <row r="1993" spans="1:1" ht="15" x14ac:dyDescent="0.25">
      <c r="A1993" s="62"/>
    </row>
    <row r="1994" spans="1:1" ht="15" x14ac:dyDescent="0.25">
      <c r="A1994" s="62"/>
    </row>
    <row r="1995" spans="1:1" ht="15" x14ac:dyDescent="0.25">
      <c r="A1995" s="62"/>
    </row>
    <row r="1996" spans="1:1" ht="15" x14ac:dyDescent="0.25">
      <c r="A1996" s="62"/>
    </row>
    <row r="1997" spans="1:1" ht="15" x14ac:dyDescent="0.25">
      <c r="A1997" s="62"/>
    </row>
    <row r="1998" spans="1:1" ht="15" x14ac:dyDescent="0.25">
      <c r="A1998" s="62"/>
    </row>
    <row r="1999" spans="1:1" ht="15" x14ac:dyDescent="0.25">
      <c r="A1999" s="62"/>
    </row>
    <row r="2000" spans="1:1" ht="15" x14ac:dyDescent="0.25">
      <c r="A2000" s="62"/>
    </row>
    <row r="2001" spans="1:1" ht="15" x14ac:dyDescent="0.25">
      <c r="A2001" s="62"/>
    </row>
    <row r="2002" spans="1:1" ht="15" x14ac:dyDescent="0.25">
      <c r="A2002" s="62"/>
    </row>
    <row r="2003" spans="1:1" ht="15" x14ac:dyDescent="0.25">
      <c r="A2003" s="62"/>
    </row>
    <row r="2004" spans="1:1" ht="15" x14ac:dyDescent="0.25">
      <c r="A2004" s="62"/>
    </row>
    <row r="2005" spans="1:1" ht="15" x14ac:dyDescent="0.25">
      <c r="A2005" s="62"/>
    </row>
    <row r="2006" spans="1:1" ht="15" x14ac:dyDescent="0.25">
      <c r="A2006" s="62"/>
    </row>
    <row r="2007" spans="1:1" ht="15" x14ac:dyDescent="0.25">
      <c r="A2007" s="62"/>
    </row>
    <row r="2008" spans="1:1" ht="15" x14ac:dyDescent="0.25">
      <c r="A2008" s="62"/>
    </row>
    <row r="2009" spans="1:1" ht="15" x14ac:dyDescent="0.25">
      <c r="A2009" s="62"/>
    </row>
    <row r="2010" spans="1:1" ht="15" x14ac:dyDescent="0.25">
      <c r="A2010" s="62"/>
    </row>
    <row r="2011" spans="1:1" ht="15" x14ac:dyDescent="0.25">
      <c r="A2011" s="62"/>
    </row>
    <row r="2012" spans="1:1" ht="15" x14ac:dyDescent="0.25">
      <c r="A2012" s="62"/>
    </row>
    <row r="2013" spans="1:1" ht="15" x14ac:dyDescent="0.25">
      <c r="A2013" s="62"/>
    </row>
    <row r="2014" spans="1:1" ht="15" x14ac:dyDescent="0.25">
      <c r="A2014" s="62"/>
    </row>
    <row r="2015" spans="1:1" ht="15" x14ac:dyDescent="0.25">
      <c r="A2015" s="62"/>
    </row>
    <row r="2016" spans="1:1" ht="15" x14ac:dyDescent="0.25">
      <c r="A2016" s="62"/>
    </row>
    <row r="2017" spans="1:1" ht="15" x14ac:dyDescent="0.25">
      <c r="A2017" s="62"/>
    </row>
    <row r="2018" spans="1:1" ht="15" x14ac:dyDescent="0.25">
      <c r="A2018" s="62"/>
    </row>
    <row r="2019" spans="1:1" ht="15" x14ac:dyDescent="0.25">
      <c r="A2019" s="62"/>
    </row>
    <row r="2020" spans="1:1" ht="15" x14ac:dyDescent="0.25">
      <c r="A2020" s="62"/>
    </row>
    <row r="2021" spans="1:1" ht="15" x14ac:dyDescent="0.25">
      <c r="A2021" s="62"/>
    </row>
    <row r="2022" spans="1:1" ht="15" x14ac:dyDescent="0.25">
      <c r="A2022" s="62"/>
    </row>
    <row r="2023" spans="1:1" ht="15" x14ac:dyDescent="0.25">
      <c r="A2023" s="62"/>
    </row>
    <row r="2024" spans="1:1" ht="15" x14ac:dyDescent="0.25">
      <c r="A2024" s="62"/>
    </row>
    <row r="2025" spans="1:1" ht="15" x14ac:dyDescent="0.25">
      <c r="A2025" s="62"/>
    </row>
    <row r="2026" spans="1:1" ht="15" x14ac:dyDescent="0.25">
      <c r="A2026" s="62"/>
    </row>
    <row r="2027" spans="1:1" ht="15" x14ac:dyDescent="0.25">
      <c r="A2027" s="62"/>
    </row>
    <row r="2028" spans="1:1" ht="15" x14ac:dyDescent="0.25">
      <c r="A2028" s="62"/>
    </row>
    <row r="2029" spans="1:1" ht="15" x14ac:dyDescent="0.25">
      <c r="A2029" s="62"/>
    </row>
    <row r="2030" spans="1:1" ht="15" x14ac:dyDescent="0.25">
      <c r="A2030" s="62"/>
    </row>
    <row r="2031" spans="1:1" ht="15" x14ac:dyDescent="0.25">
      <c r="A2031" s="62"/>
    </row>
    <row r="2032" spans="1:1" ht="15" x14ac:dyDescent="0.25">
      <c r="A2032" s="62"/>
    </row>
    <row r="2033" spans="1:1" ht="15" x14ac:dyDescent="0.25">
      <c r="A2033" s="62"/>
    </row>
    <row r="2034" spans="1:1" ht="15" x14ac:dyDescent="0.25">
      <c r="A2034" s="62"/>
    </row>
    <row r="2035" spans="1:1" ht="15" x14ac:dyDescent="0.25">
      <c r="A2035" s="62"/>
    </row>
    <row r="2036" spans="1:1" ht="15" x14ac:dyDescent="0.25">
      <c r="A2036" s="62"/>
    </row>
    <row r="2037" spans="1:1" ht="15" x14ac:dyDescent="0.25">
      <c r="A2037" s="62"/>
    </row>
    <row r="2038" spans="1:1" ht="15" x14ac:dyDescent="0.25">
      <c r="A2038" s="62"/>
    </row>
    <row r="2039" spans="1:1" ht="15" x14ac:dyDescent="0.25">
      <c r="A2039" s="62"/>
    </row>
    <row r="2040" spans="1:1" ht="15" x14ac:dyDescent="0.25">
      <c r="A2040" s="62"/>
    </row>
    <row r="2041" spans="1:1" ht="15" x14ac:dyDescent="0.25">
      <c r="A2041" s="62"/>
    </row>
    <row r="2042" spans="1:1" ht="15" x14ac:dyDescent="0.25">
      <c r="A2042" s="62"/>
    </row>
    <row r="2043" spans="1:1" ht="15" x14ac:dyDescent="0.25">
      <c r="A2043" s="62"/>
    </row>
    <row r="2044" spans="1:1" ht="15" x14ac:dyDescent="0.25">
      <c r="A2044" s="62"/>
    </row>
    <row r="2045" spans="1:1" ht="15" x14ac:dyDescent="0.25">
      <c r="A2045" s="62"/>
    </row>
    <row r="2046" spans="1:1" ht="15" x14ac:dyDescent="0.25">
      <c r="A2046" s="62"/>
    </row>
    <row r="2047" spans="1:1" ht="15" x14ac:dyDescent="0.25">
      <c r="A2047" s="62"/>
    </row>
    <row r="2048" spans="1:1" ht="15" x14ac:dyDescent="0.25">
      <c r="A2048" s="62"/>
    </row>
    <row r="2049" spans="1:1" ht="15" x14ac:dyDescent="0.25">
      <c r="A2049" s="62"/>
    </row>
    <row r="2050" spans="1:1" ht="15" x14ac:dyDescent="0.25">
      <c r="A2050" s="62"/>
    </row>
    <row r="2051" spans="1:1" ht="15" x14ac:dyDescent="0.25">
      <c r="A2051" s="62"/>
    </row>
    <row r="2052" spans="1:1" ht="15" x14ac:dyDescent="0.25">
      <c r="A2052" s="62"/>
    </row>
    <row r="2053" spans="1:1" ht="15" x14ac:dyDescent="0.25">
      <c r="A2053" s="62"/>
    </row>
    <row r="2054" spans="1:1" ht="15" x14ac:dyDescent="0.25">
      <c r="A2054" s="62"/>
    </row>
    <row r="2055" spans="1:1" ht="15" x14ac:dyDescent="0.25">
      <c r="A2055" s="62"/>
    </row>
    <row r="2056" spans="1:1" ht="15" x14ac:dyDescent="0.25">
      <c r="A2056" s="62"/>
    </row>
    <row r="2057" spans="1:1" ht="15" x14ac:dyDescent="0.25">
      <c r="A2057" s="62"/>
    </row>
    <row r="2058" spans="1:1" ht="15" x14ac:dyDescent="0.25">
      <c r="A2058" s="62"/>
    </row>
    <row r="2059" spans="1:1" ht="15" x14ac:dyDescent="0.25">
      <c r="A2059" s="62"/>
    </row>
    <row r="2060" spans="1:1" ht="15" x14ac:dyDescent="0.25">
      <c r="A2060" s="62"/>
    </row>
    <row r="2061" spans="1:1" ht="15" x14ac:dyDescent="0.25">
      <c r="A2061" s="62"/>
    </row>
    <row r="2062" spans="1:1" ht="15" x14ac:dyDescent="0.25">
      <c r="A2062" s="62"/>
    </row>
    <row r="2063" spans="1:1" ht="15" x14ac:dyDescent="0.25">
      <c r="A2063" s="62"/>
    </row>
    <row r="2064" spans="1:1" ht="15" x14ac:dyDescent="0.25">
      <c r="A2064" s="62"/>
    </row>
    <row r="2065" spans="1:1" ht="15" x14ac:dyDescent="0.25">
      <c r="A2065" s="62"/>
    </row>
    <row r="2066" spans="1:1" ht="15" x14ac:dyDescent="0.25">
      <c r="A2066" s="62"/>
    </row>
    <row r="2067" spans="1:1" ht="15" x14ac:dyDescent="0.25">
      <c r="A2067" s="62"/>
    </row>
    <row r="2068" spans="1:1" ht="15" x14ac:dyDescent="0.25">
      <c r="A2068" s="62"/>
    </row>
    <row r="2069" spans="1:1" ht="15" x14ac:dyDescent="0.25">
      <c r="A2069" s="62"/>
    </row>
    <row r="2070" spans="1:1" ht="15" x14ac:dyDescent="0.25">
      <c r="A2070" s="62"/>
    </row>
    <row r="2071" spans="1:1" ht="15" x14ac:dyDescent="0.25">
      <c r="A2071" s="62"/>
    </row>
    <row r="2072" spans="1:1" ht="15" x14ac:dyDescent="0.25">
      <c r="A2072" s="62"/>
    </row>
    <row r="2073" spans="1:1" ht="15" x14ac:dyDescent="0.25">
      <c r="A2073" s="62"/>
    </row>
    <row r="2074" spans="1:1" ht="15" x14ac:dyDescent="0.25">
      <c r="A2074" s="62"/>
    </row>
    <row r="2075" spans="1:1" ht="15" x14ac:dyDescent="0.25">
      <c r="A2075" s="62"/>
    </row>
    <row r="2076" spans="1:1" ht="15" x14ac:dyDescent="0.25">
      <c r="A2076" s="62"/>
    </row>
    <row r="2077" spans="1:1" ht="15" x14ac:dyDescent="0.25">
      <c r="A2077" s="62"/>
    </row>
    <row r="2078" spans="1:1" ht="15" x14ac:dyDescent="0.25">
      <c r="A2078" s="62"/>
    </row>
    <row r="2079" spans="1:1" ht="15" x14ac:dyDescent="0.25">
      <c r="A2079" s="62"/>
    </row>
    <row r="2080" spans="1:1" ht="15" x14ac:dyDescent="0.25">
      <c r="A2080" s="62"/>
    </row>
    <row r="2081" spans="1:1" ht="15" x14ac:dyDescent="0.25">
      <c r="A2081" s="62"/>
    </row>
    <row r="2082" spans="1:1" ht="15" x14ac:dyDescent="0.25">
      <c r="A2082" s="62"/>
    </row>
    <row r="2083" spans="1:1" ht="15" x14ac:dyDescent="0.25">
      <c r="A2083" s="62"/>
    </row>
    <row r="2084" spans="1:1" ht="15" x14ac:dyDescent="0.25">
      <c r="A2084" s="62"/>
    </row>
    <row r="2085" spans="1:1" ht="15" x14ac:dyDescent="0.25">
      <c r="A2085" s="62"/>
    </row>
    <row r="2086" spans="1:1" ht="15" x14ac:dyDescent="0.25">
      <c r="A2086" s="62"/>
    </row>
    <row r="2087" spans="1:1" ht="15" x14ac:dyDescent="0.25">
      <c r="A2087" s="62"/>
    </row>
    <row r="2088" spans="1:1" ht="15" x14ac:dyDescent="0.25">
      <c r="A2088" s="62"/>
    </row>
    <row r="2089" spans="1:1" ht="15" x14ac:dyDescent="0.25">
      <c r="A2089" s="62"/>
    </row>
    <row r="2090" spans="1:1" ht="15" x14ac:dyDescent="0.25">
      <c r="A2090" s="62"/>
    </row>
    <row r="2091" spans="1:1" ht="15" x14ac:dyDescent="0.25">
      <c r="A2091" s="62"/>
    </row>
    <row r="2092" spans="1:1" ht="15" x14ac:dyDescent="0.25">
      <c r="A2092" s="62"/>
    </row>
    <row r="2093" spans="1:1" ht="15" x14ac:dyDescent="0.25">
      <c r="A2093" s="62"/>
    </row>
    <row r="2094" spans="1:1" ht="15" x14ac:dyDescent="0.25">
      <c r="A2094" s="62"/>
    </row>
    <row r="2095" spans="1:1" ht="15" x14ac:dyDescent="0.25">
      <c r="A2095" s="62"/>
    </row>
    <row r="2096" spans="1:1" ht="15" x14ac:dyDescent="0.25">
      <c r="A2096" s="62"/>
    </row>
    <row r="2097" spans="1:1" ht="15" x14ac:dyDescent="0.25">
      <c r="A2097" s="62"/>
    </row>
    <row r="2098" spans="1:1" ht="15" x14ac:dyDescent="0.25">
      <c r="A2098" s="62"/>
    </row>
    <row r="2099" spans="1:1" ht="15" x14ac:dyDescent="0.25">
      <c r="A2099" s="62"/>
    </row>
    <row r="2100" spans="1:1" ht="15" x14ac:dyDescent="0.25">
      <c r="A2100" s="62"/>
    </row>
    <row r="2101" spans="1:1" ht="15" x14ac:dyDescent="0.25">
      <c r="A2101" s="62"/>
    </row>
    <row r="2102" spans="1:1" ht="15" x14ac:dyDescent="0.25">
      <c r="A2102" s="62"/>
    </row>
    <row r="2103" spans="1:1" ht="15" x14ac:dyDescent="0.25">
      <c r="A2103" s="62"/>
    </row>
    <row r="2104" spans="1:1" ht="15" x14ac:dyDescent="0.25">
      <c r="A2104" s="62"/>
    </row>
    <row r="2105" spans="1:1" ht="15" x14ac:dyDescent="0.25">
      <c r="A2105" s="62"/>
    </row>
    <row r="2106" spans="1:1" ht="15" x14ac:dyDescent="0.25">
      <c r="A2106" s="62"/>
    </row>
    <row r="2107" spans="1:1" ht="15" x14ac:dyDescent="0.25">
      <c r="A2107" s="62"/>
    </row>
    <row r="2108" spans="1:1" ht="15" x14ac:dyDescent="0.25">
      <c r="A2108" s="62"/>
    </row>
    <row r="2109" spans="1:1" ht="15" x14ac:dyDescent="0.25">
      <c r="A2109" s="62"/>
    </row>
    <row r="2110" spans="1:1" ht="15" x14ac:dyDescent="0.25">
      <c r="A2110" s="62"/>
    </row>
    <row r="2111" spans="1:1" ht="15" x14ac:dyDescent="0.25">
      <c r="A2111" s="62"/>
    </row>
    <row r="2112" spans="1:1" ht="15" x14ac:dyDescent="0.25">
      <c r="A2112" s="62"/>
    </row>
    <row r="2113" spans="1:1" ht="15" x14ac:dyDescent="0.25">
      <c r="A2113" s="62"/>
    </row>
    <row r="2114" spans="1:1" ht="15" x14ac:dyDescent="0.25">
      <c r="A2114" s="62"/>
    </row>
    <row r="2115" spans="1:1" ht="15" x14ac:dyDescent="0.25">
      <c r="A2115" s="62"/>
    </row>
    <row r="2116" spans="1:1" ht="15" x14ac:dyDescent="0.25">
      <c r="A2116" s="62"/>
    </row>
    <row r="2117" spans="1:1" ht="15" x14ac:dyDescent="0.25">
      <c r="A2117" s="62"/>
    </row>
    <row r="2118" spans="1:1" ht="15" x14ac:dyDescent="0.25">
      <c r="A2118" s="62"/>
    </row>
    <row r="2119" spans="1:1" ht="15" x14ac:dyDescent="0.25">
      <c r="A2119" s="62"/>
    </row>
    <row r="2120" spans="1:1" ht="15" x14ac:dyDescent="0.25">
      <c r="A2120" s="62"/>
    </row>
    <row r="2121" spans="1:1" ht="15" x14ac:dyDescent="0.25">
      <c r="A2121" s="62"/>
    </row>
    <row r="2122" spans="1:1" ht="15" x14ac:dyDescent="0.25">
      <c r="A2122" s="62"/>
    </row>
    <row r="2123" spans="1:1" ht="15" x14ac:dyDescent="0.25">
      <c r="A2123" s="62"/>
    </row>
    <row r="2124" spans="1:1" ht="15" x14ac:dyDescent="0.25">
      <c r="A2124" s="62"/>
    </row>
    <row r="2125" spans="1:1" ht="15" x14ac:dyDescent="0.25">
      <c r="A2125" s="62"/>
    </row>
    <row r="2126" spans="1:1" ht="15" x14ac:dyDescent="0.25">
      <c r="A2126" s="62"/>
    </row>
    <row r="2127" spans="1:1" ht="15" x14ac:dyDescent="0.25">
      <c r="A2127" s="62"/>
    </row>
    <row r="2128" spans="1:1" ht="15" x14ac:dyDescent="0.25">
      <c r="A2128" s="62"/>
    </row>
    <row r="2129" spans="1:1" ht="15" x14ac:dyDescent="0.25">
      <c r="A2129" s="62"/>
    </row>
    <row r="2130" spans="1:1" ht="15" x14ac:dyDescent="0.25">
      <c r="A2130" s="62"/>
    </row>
    <row r="2131" spans="1:1" ht="15" x14ac:dyDescent="0.25">
      <c r="A2131" s="62"/>
    </row>
    <row r="2132" spans="1:1" ht="15" x14ac:dyDescent="0.25">
      <c r="A2132" s="62"/>
    </row>
    <row r="2133" spans="1:1" ht="15" x14ac:dyDescent="0.25">
      <c r="A2133" s="62"/>
    </row>
    <row r="2134" spans="1:1" ht="15" x14ac:dyDescent="0.25">
      <c r="A2134" s="62"/>
    </row>
    <row r="2135" spans="1:1" ht="15" x14ac:dyDescent="0.25">
      <c r="A2135" s="62"/>
    </row>
    <row r="2136" spans="1:1" ht="15" x14ac:dyDescent="0.25">
      <c r="A2136" s="62"/>
    </row>
    <row r="2137" spans="1:1" ht="15" x14ac:dyDescent="0.25">
      <c r="A2137" s="62"/>
    </row>
    <row r="2138" spans="1:1" ht="15" x14ac:dyDescent="0.25">
      <c r="A2138" s="62"/>
    </row>
    <row r="2139" spans="1:1" ht="15" x14ac:dyDescent="0.25">
      <c r="A2139" s="62"/>
    </row>
    <row r="2140" spans="1:1" ht="15" x14ac:dyDescent="0.25">
      <c r="A2140" s="62"/>
    </row>
    <row r="2141" spans="1:1" ht="15" x14ac:dyDescent="0.25">
      <c r="A2141" s="62"/>
    </row>
    <row r="2142" spans="1:1" ht="15" x14ac:dyDescent="0.25">
      <c r="A2142" s="62"/>
    </row>
    <row r="2143" spans="1:1" ht="15" x14ac:dyDescent="0.25">
      <c r="A2143" s="62"/>
    </row>
    <row r="2144" spans="1:1" ht="15" x14ac:dyDescent="0.25">
      <c r="A2144" s="62"/>
    </row>
    <row r="2145" spans="1:1" ht="15" x14ac:dyDescent="0.25">
      <c r="A2145" s="62"/>
    </row>
    <row r="2146" spans="1:1" ht="15" x14ac:dyDescent="0.25">
      <c r="A2146" s="62"/>
    </row>
    <row r="2147" spans="1:1" ht="15" x14ac:dyDescent="0.25">
      <c r="A2147" s="62"/>
    </row>
    <row r="2148" spans="1:1" ht="15" x14ac:dyDescent="0.25">
      <c r="A2148" s="62"/>
    </row>
    <row r="2149" spans="1:1" ht="15" x14ac:dyDescent="0.25">
      <c r="A2149" s="62"/>
    </row>
    <row r="2150" spans="1:1" ht="15" x14ac:dyDescent="0.25">
      <c r="A2150" s="62"/>
    </row>
    <row r="2151" spans="1:1" ht="15" x14ac:dyDescent="0.25">
      <c r="A2151" s="62"/>
    </row>
    <row r="2152" spans="1:1" ht="15" x14ac:dyDescent="0.25">
      <c r="A2152" s="62"/>
    </row>
    <row r="2153" spans="1:1" ht="15" x14ac:dyDescent="0.25">
      <c r="A2153" s="62"/>
    </row>
    <row r="2154" spans="1:1" ht="15" x14ac:dyDescent="0.25">
      <c r="A2154" s="62"/>
    </row>
    <row r="2155" spans="1:1" ht="15" x14ac:dyDescent="0.25">
      <c r="A2155" s="62"/>
    </row>
    <row r="2156" spans="1:1" ht="15" x14ac:dyDescent="0.25">
      <c r="A2156" s="62"/>
    </row>
    <row r="2157" spans="1:1" ht="15" x14ac:dyDescent="0.25">
      <c r="A2157" s="62"/>
    </row>
    <row r="2158" spans="1:1" ht="15" x14ac:dyDescent="0.25">
      <c r="A2158" s="62"/>
    </row>
    <row r="2159" spans="1:1" ht="15" x14ac:dyDescent="0.25">
      <c r="A2159" s="62"/>
    </row>
    <row r="2160" spans="1:1" ht="15" x14ac:dyDescent="0.25">
      <c r="A2160" s="62"/>
    </row>
    <row r="2161" spans="1:1" ht="15" x14ac:dyDescent="0.25">
      <c r="A2161" s="62"/>
    </row>
    <row r="2162" spans="1:1" ht="15" x14ac:dyDescent="0.25">
      <c r="A2162" s="62"/>
    </row>
    <row r="2163" spans="1:1" ht="15" x14ac:dyDescent="0.25">
      <c r="A2163" s="62"/>
    </row>
    <row r="2164" spans="1:1" ht="15" x14ac:dyDescent="0.25">
      <c r="A2164" s="62"/>
    </row>
    <row r="2165" spans="1:1" ht="15" x14ac:dyDescent="0.25">
      <c r="A2165" s="62"/>
    </row>
    <row r="2166" spans="1:1" ht="15" x14ac:dyDescent="0.25">
      <c r="A2166" s="62"/>
    </row>
    <row r="2167" spans="1:1" ht="15" x14ac:dyDescent="0.25">
      <c r="A2167" s="62"/>
    </row>
    <row r="2168" spans="1:1" ht="15" x14ac:dyDescent="0.25">
      <c r="A2168" s="62"/>
    </row>
    <row r="2169" spans="1:1" ht="15" x14ac:dyDescent="0.25">
      <c r="A2169" s="62"/>
    </row>
    <row r="2170" spans="1:1" ht="15" x14ac:dyDescent="0.25">
      <c r="A2170" s="62"/>
    </row>
    <row r="2171" spans="1:1" ht="15" x14ac:dyDescent="0.25">
      <c r="A2171" s="62"/>
    </row>
    <row r="2172" spans="1:1" ht="15" x14ac:dyDescent="0.25">
      <c r="A2172" s="62"/>
    </row>
    <row r="2173" spans="1:1" ht="15" x14ac:dyDescent="0.25">
      <c r="A2173" s="62"/>
    </row>
    <row r="2174" spans="1:1" ht="15" x14ac:dyDescent="0.25">
      <c r="A2174" s="62"/>
    </row>
    <row r="2175" spans="1:1" ht="15" x14ac:dyDescent="0.25">
      <c r="A2175" s="62"/>
    </row>
    <row r="2176" spans="1:1" ht="15" x14ac:dyDescent="0.25">
      <c r="A2176" s="62"/>
    </row>
    <row r="2177" spans="1:1" ht="15" x14ac:dyDescent="0.25">
      <c r="A2177" s="62"/>
    </row>
    <row r="2178" spans="1:1" ht="15" x14ac:dyDescent="0.25">
      <c r="A2178" s="62"/>
    </row>
    <row r="2179" spans="1:1" ht="15" x14ac:dyDescent="0.25">
      <c r="A2179" s="62"/>
    </row>
    <row r="2180" spans="1:1" ht="15" x14ac:dyDescent="0.25">
      <c r="A2180" s="62"/>
    </row>
    <row r="2181" spans="1:1" ht="15" x14ac:dyDescent="0.25">
      <c r="A2181" s="62"/>
    </row>
    <row r="2182" spans="1:1" ht="15" x14ac:dyDescent="0.25">
      <c r="A2182" s="62"/>
    </row>
    <row r="2183" spans="1:1" ht="15" x14ac:dyDescent="0.25">
      <c r="A2183" s="62"/>
    </row>
    <row r="2184" spans="1:1" ht="15" x14ac:dyDescent="0.25">
      <c r="A2184" s="62"/>
    </row>
    <row r="2185" spans="1:1" ht="15" x14ac:dyDescent="0.25">
      <c r="A2185" s="62"/>
    </row>
    <row r="2186" spans="1:1" ht="15" x14ac:dyDescent="0.25">
      <c r="A2186" s="62"/>
    </row>
    <row r="2187" spans="1:1" ht="15" x14ac:dyDescent="0.25">
      <c r="A2187" s="62"/>
    </row>
    <row r="2188" spans="1:1" ht="15" x14ac:dyDescent="0.25">
      <c r="A2188" s="62"/>
    </row>
    <row r="2189" spans="1:1" ht="15" x14ac:dyDescent="0.25">
      <c r="A2189" s="62"/>
    </row>
    <row r="2190" spans="1:1" ht="15" x14ac:dyDescent="0.25">
      <c r="A2190" s="62"/>
    </row>
    <row r="2191" spans="1:1" ht="15" x14ac:dyDescent="0.25">
      <c r="A2191" s="62"/>
    </row>
    <row r="2192" spans="1:1" ht="15" x14ac:dyDescent="0.25">
      <c r="A2192" s="62"/>
    </row>
    <row r="2193" spans="1:1" ht="15" x14ac:dyDescent="0.25">
      <c r="A2193" s="62"/>
    </row>
    <row r="2194" spans="1:1" ht="15" x14ac:dyDescent="0.25">
      <c r="A2194" s="62"/>
    </row>
    <row r="2195" spans="1:1" ht="15" x14ac:dyDescent="0.25">
      <c r="A2195" s="62"/>
    </row>
    <row r="2196" spans="1:1" ht="15" x14ac:dyDescent="0.25">
      <c r="A2196" s="62"/>
    </row>
    <row r="2197" spans="1:1" ht="15" x14ac:dyDescent="0.25">
      <c r="A2197" s="62"/>
    </row>
    <row r="2198" spans="1:1" ht="15" x14ac:dyDescent="0.25">
      <c r="A2198" s="62"/>
    </row>
    <row r="2199" spans="1:1" ht="15" x14ac:dyDescent="0.25">
      <c r="A2199" s="62"/>
    </row>
    <row r="2200" spans="1:1" ht="15" x14ac:dyDescent="0.25">
      <c r="A2200" s="62"/>
    </row>
    <row r="2201" spans="1:1" ht="15" x14ac:dyDescent="0.25">
      <c r="A2201" s="62"/>
    </row>
    <row r="2202" spans="1:1" ht="15" x14ac:dyDescent="0.25">
      <c r="A2202" s="62"/>
    </row>
    <row r="2203" spans="1:1" ht="15" x14ac:dyDescent="0.25">
      <c r="A2203" s="62"/>
    </row>
    <row r="2204" spans="1:1" ht="15" x14ac:dyDescent="0.25">
      <c r="A2204" s="62"/>
    </row>
    <row r="2205" spans="1:1" ht="15" x14ac:dyDescent="0.25">
      <c r="A2205" s="62"/>
    </row>
    <row r="2206" spans="1:1" ht="15" x14ac:dyDescent="0.25">
      <c r="A2206" s="62"/>
    </row>
    <row r="2207" spans="1:1" ht="15" x14ac:dyDescent="0.25">
      <c r="A2207" s="62"/>
    </row>
    <row r="2208" spans="1:1" ht="15" x14ac:dyDescent="0.25">
      <c r="A2208" s="62"/>
    </row>
    <row r="2209" spans="1:1" ht="15" x14ac:dyDescent="0.25">
      <c r="A2209" s="62"/>
    </row>
    <row r="2210" spans="1:1" ht="15" x14ac:dyDescent="0.25">
      <c r="A2210" s="62"/>
    </row>
    <row r="2211" spans="1:1" ht="15" x14ac:dyDescent="0.25">
      <c r="A2211" s="62"/>
    </row>
    <row r="2212" spans="1:1" ht="15" x14ac:dyDescent="0.25">
      <c r="A2212" s="62"/>
    </row>
    <row r="2213" spans="1:1" ht="15" x14ac:dyDescent="0.25">
      <c r="A2213" s="62"/>
    </row>
    <row r="2214" spans="1:1" ht="15" x14ac:dyDescent="0.25">
      <c r="A2214" s="62"/>
    </row>
    <row r="2215" spans="1:1" ht="15" x14ac:dyDescent="0.25">
      <c r="A2215" s="62"/>
    </row>
    <row r="2216" spans="1:1" ht="15" x14ac:dyDescent="0.25">
      <c r="A2216" s="62"/>
    </row>
    <row r="2217" spans="1:1" ht="15" x14ac:dyDescent="0.25">
      <c r="A2217" s="62"/>
    </row>
    <row r="2218" spans="1:1" ht="15" x14ac:dyDescent="0.25">
      <c r="A2218" s="62"/>
    </row>
    <row r="2219" spans="1:1" ht="15" x14ac:dyDescent="0.25">
      <c r="A2219" s="62"/>
    </row>
    <row r="2220" spans="1:1" ht="15" x14ac:dyDescent="0.25">
      <c r="A2220" s="62"/>
    </row>
    <row r="2221" spans="1:1" ht="15" x14ac:dyDescent="0.25">
      <c r="A2221" s="62"/>
    </row>
    <row r="2222" spans="1:1" ht="15" x14ac:dyDescent="0.25">
      <c r="A2222" s="62"/>
    </row>
    <row r="2223" spans="1:1" ht="15" x14ac:dyDescent="0.25">
      <c r="A2223" s="62"/>
    </row>
    <row r="2224" spans="1:1" ht="15" x14ac:dyDescent="0.25">
      <c r="A2224" s="62"/>
    </row>
    <row r="2225" spans="1:1" ht="15" x14ac:dyDescent="0.25">
      <c r="A2225" s="62"/>
    </row>
    <row r="2226" spans="1:1" ht="15" x14ac:dyDescent="0.25">
      <c r="A2226" s="62"/>
    </row>
    <row r="2227" spans="1:1" ht="15" x14ac:dyDescent="0.25">
      <c r="A2227" s="62"/>
    </row>
    <row r="2228" spans="1:1" ht="15" x14ac:dyDescent="0.25">
      <c r="A2228" s="62"/>
    </row>
    <row r="2229" spans="1:1" ht="15" x14ac:dyDescent="0.25">
      <c r="A2229" s="62"/>
    </row>
    <row r="2230" spans="1:1" ht="15" x14ac:dyDescent="0.25">
      <c r="A2230" s="62"/>
    </row>
    <row r="2231" spans="1:1" ht="15" x14ac:dyDescent="0.25">
      <c r="A2231" s="62"/>
    </row>
    <row r="2232" spans="1:1" ht="15" x14ac:dyDescent="0.25">
      <c r="A2232" s="62"/>
    </row>
    <row r="2233" spans="1:1" ht="15" x14ac:dyDescent="0.25">
      <c r="A2233" s="62"/>
    </row>
    <row r="2234" spans="1:1" ht="15" x14ac:dyDescent="0.25">
      <c r="A2234" s="62"/>
    </row>
    <row r="2235" spans="1:1" ht="15" x14ac:dyDescent="0.25">
      <c r="A2235" s="62"/>
    </row>
    <row r="2236" spans="1:1" ht="15" x14ac:dyDescent="0.25">
      <c r="A2236" s="62"/>
    </row>
    <row r="2237" spans="1:1" ht="15" x14ac:dyDescent="0.25">
      <c r="A2237" s="62"/>
    </row>
    <row r="2238" spans="1:1" ht="15" x14ac:dyDescent="0.25">
      <c r="A2238" s="62"/>
    </row>
    <row r="2239" spans="1:1" ht="15" x14ac:dyDescent="0.25">
      <c r="A2239" s="62"/>
    </row>
    <row r="2240" spans="1:1" ht="15" x14ac:dyDescent="0.25">
      <c r="A2240" s="62"/>
    </row>
    <row r="2241" spans="1:1" ht="15" x14ac:dyDescent="0.25">
      <c r="A2241" s="62"/>
    </row>
    <row r="2242" spans="1:1" ht="15" x14ac:dyDescent="0.25">
      <c r="A2242" s="62"/>
    </row>
    <row r="2243" spans="1:1" ht="15" x14ac:dyDescent="0.25">
      <c r="A2243" s="62"/>
    </row>
    <row r="2244" spans="1:1" ht="15" x14ac:dyDescent="0.25">
      <c r="A2244" s="62"/>
    </row>
    <row r="2245" spans="1:1" ht="15" x14ac:dyDescent="0.25">
      <c r="A2245" s="62"/>
    </row>
    <row r="2246" spans="1:1" ht="15" x14ac:dyDescent="0.25">
      <c r="A2246" s="62"/>
    </row>
    <row r="2247" spans="1:1" ht="15" x14ac:dyDescent="0.25">
      <c r="A2247" s="62"/>
    </row>
    <row r="2248" spans="1:1" ht="15" x14ac:dyDescent="0.25">
      <c r="A2248" s="62"/>
    </row>
    <row r="2249" spans="1:1" ht="15" x14ac:dyDescent="0.25">
      <c r="A2249" s="62"/>
    </row>
    <row r="2250" spans="1:1" ht="15" x14ac:dyDescent="0.25">
      <c r="A2250" s="62"/>
    </row>
    <row r="2251" spans="1:1" ht="15" x14ac:dyDescent="0.25">
      <c r="A2251" s="62"/>
    </row>
    <row r="2252" spans="1:1" ht="15" x14ac:dyDescent="0.25">
      <c r="A2252" s="62"/>
    </row>
    <row r="2253" spans="1:1" ht="15" x14ac:dyDescent="0.25">
      <c r="A2253" s="62"/>
    </row>
    <row r="2254" spans="1:1" ht="15" x14ac:dyDescent="0.25">
      <c r="A2254" s="62"/>
    </row>
    <row r="2255" spans="1:1" ht="15" x14ac:dyDescent="0.25">
      <c r="A2255" s="62"/>
    </row>
    <row r="2256" spans="1:1" ht="15" x14ac:dyDescent="0.25">
      <c r="A2256" s="62"/>
    </row>
    <row r="2257" spans="1:1" ht="15" x14ac:dyDescent="0.25">
      <c r="A2257" s="62"/>
    </row>
    <row r="2258" spans="1:1" ht="15" x14ac:dyDescent="0.25">
      <c r="A2258" s="62"/>
    </row>
    <row r="2259" spans="1:1" ht="15" x14ac:dyDescent="0.25">
      <c r="A2259" s="62"/>
    </row>
    <row r="2260" spans="1:1" ht="15" x14ac:dyDescent="0.25">
      <c r="A2260" s="62"/>
    </row>
    <row r="2261" spans="1:1" ht="15" x14ac:dyDescent="0.25">
      <c r="A2261" s="62"/>
    </row>
    <row r="2262" spans="1:1" ht="15" x14ac:dyDescent="0.25">
      <c r="A2262" s="62"/>
    </row>
    <row r="2263" spans="1:1" ht="15" x14ac:dyDescent="0.25">
      <c r="A2263" s="62"/>
    </row>
    <row r="2264" spans="1:1" ht="15" x14ac:dyDescent="0.25">
      <c r="A2264" s="62"/>
    </row>
    <row r="2265" spans="1:1" ht="15" x14ac:dyDescent="0.25">
      <c r="A2265" s="62"/>
    </row>
    <row r="2266" spans="1:1" ht="15" x14ac:dyDescent="0.25">
      <c r="A2266" s="62"/>
    </row>
    <row r="2267" spans="1:1" ht="15" x14ac:dyDescent="0.25">
      <c r="A2267" s="62"/>
    </row>
    <row r="2268" spans="1:1" ht="15" x14ac:dyDescent="0.25">
      <c r="A2268" s="62"/>
    </row>
    <row r="2269" spans="1:1" ht="15" x14ac:dyDescent="0.25">
      <c r="A2269" s="62"/>
    </row>
    <row r="2270" spans="1:1" ht="15" x14ac:dyDescent="0.25">
      <c r="A2270" s="62"/>
    </row>
    <row r="2271" spans="1:1" ht="15" x14ac:dyDescent="0.25">
      <c r="A2271" s="62"/>
    </row>
    <row r="2272" spans="1:1" ht="15" x14ac:dyDescent="0.25">
      <c r="A2272" s="62"/>
    </row>
    <row r="2273" spans="1:1" ht="15" x14ac:dyDescent="0.25">
      <c r="A2273" s="62"/>
    </row>
    <row r="2274" spans="1:1" ht="15" x14ac:dyDescent="0.25">
      <c r="A2274" s="62"/>
    </row>
    <row r="2275" spans="1:1" ht="15" x14ac:dyDescent="0.25">
      <c r="A2275" s="62"/>
    </row>
    <row r="2276" spans="1:1" ht="15" x14ac:dyDescent="0.25">
      <c r="A2276" s="62"/>
    </row>
    <row r="2277" spans="1:1" ht="15" x14ac:dyDescent="0.25">
      <c r="A2277" s="62"/>
    </row>
    <row r="2278" spans="1:1" ht="15" x14ac:dyDescent="0.25">
      <c r="A2278" s="62"/>
    </row>
    <row r="2279" spans="1:1" ht="15" x14ac:dyDescent="0.25">
      <c r="A2279" s="62"/>
    </row>
    <row r="2280" spans="1:1" ht="15" x14ac:dyDescent="0.25">
      <c r="A2280" s="62"/>
    </row>
    <row r="2281" spans="1:1" ht="15" x14ac:dyDescent="0.25">
      <c r="A2281" s="62"/>
    </row>
    <row r="2282" spans="1:1" ht="15" x14ac:dyDescent="0.25">
      <c r="A2282" s="62"/>
    </row>
    <row r="2283" spans="1:1" ht="15" x14ac:dyDescent="0.25">
      <c r="A2283" s="62"/>
    </row>
    <row r="2284" spans="1:1" ht="15" x14ac:dyDescent="0.25">
      <c r="A2284" s="62"/>
    </row>
    <row r="2285" spans="1:1" ht="15" x14ac:dyDescent="0.25">
      <c r="A2285" s="62"/>
    </row>
    <row r="2286" spans="1:1" ht="15" x14ac:dyDescent="0.25">
      <c r="A2286" s="62"/>
    </row>
    <row r="2287" spans="1:1" ht="15" x14ac:dyDescent="0.25">
      <c r="A2287" s="62"/>
    </row>
    <row r="2288" spans="1:1" ht="15" x14ac:dyDescent="0.25">
      <c r="A2288" s="62"/>
    </row>
    <row r="2289" spans="1:1" ht="15" x14ac:dyDescent="0.25">
      <c r="A2289" s="62"/>
    </row>
    <row r="2290" spans="1:1" ht="15" x14ac:dyDescent="0.25">
      <c r="A2290" s="62"/>
    </row>
    <row r="2291" spans="1:1" ht="15" x14ac:dyDescent="0.25">
      <c r="A2291" s="62"/>
    </row>
    <row r="2292" spans="1:1" ht="15" x14ac:dyDescent="0.25">
      <c r="A2292" s="62"/>
    </row>
    <row r="2293" spans="1:1" ht="15" x14ac:dyDescent="0.25">
      <c r="A2293" s="62"/>
    </row>
    <row r="2294" spans="1:1" ht="15" x14ac:dyDescent="0.25">
      <c r="A2294" s="62"/>
    </row>
    <row r="2295" spans="1:1" ht="15" x14ac:dyDescent="0.25">
      <c r="A2295" s="62"/>
    </row>
    <row r="2296" spans="1:1" ht="15" x14ac:dyDescent="0.25">
      <c r="A2296" s="62"/>
    </row>
    <row r="2297" spans="1:1" ht="15" x14ac:dyDescent="0.25">
      <c r="A2297" s="62"/>
    </row>
    <row r="2298" spans="1:1" ht="15" x14ac:dyDescent="0.25">
      <c r="A2298" s="62"/>
    </row>
    <row r="2299" spans="1:1" ht="15" x14ac:dyDescent="0.25">
      <c r="A2299" s="62"/>
    </row>
    <row r="2300" spans="1:1" ht="15" x14ac:dyDescent="0.25">
      <c r="A2300" s="62"/>
    </row>
    <row r="2301" spans="1:1" ht="15" x14ac:dyDescent="0.25">
      <c r="A2301" s="62"/>
    </row>
    <row r="2302" spans="1:1" ht="15" x14ac:dyDescent="0.25">
      <c r="A2302" s="62"/>
    </row>
    <row r="2303" spans="1:1" ht="15" x14ac:dyDescent="0.25">
      <c r="A2303" s="62"/>
    </row>
    <row r="2304" spans="1:1" ht="15" x14ac:dyDescent="0.25">
      <c r="A2304" s="62"/>
    </row>
    <row r="2305" spans="1:1" ht="15" x14ac:dyDescent="0.25">
      <c r="A2305" s="62"/>
    </row>
    <row r="2306" spans="1:1" ht="15" x14ac:dyDescent="0.25">
      <c r="A2306" s="62"/>
    </row>
    <row r="2307" spans="1:1" ht="15" x14ac:dyDescent="0.25">
      <c r="A2307" s="62"/>
    </row>
    <row r="2308" spans="1:1" ht="15" x14ac:dyDescent="0.25">
      <c r="A2308" s="62"/>
    </row>
    <row r="2309" spans="1:1" ht="15" x14ac:dyDescent="0.25">
      <c r="A2309" s="62"/>
    </row>
    <row r="2310" spans="1:1" ht="15" x14ac:dyDescent="0.25">
      <c r="A2310" s="62"/>
    </row>
    <row r="2311" spans="1:1" ht="15" x14ac:dyDescent="0.25">
      <c r="A2311" s="62"/>
    </row>
    <row r="2312" spans="1:1" ht="15" x14ac:dyDescent="0.25">
      <c r="A2312" s="62"/>
    </row>
    <row r="2313" spans="1:1" ht="15" x14ac:dyDescent="0.25">
      <c r="A2313" s="62"/>
    </row>
    <row r="2314" spans="1:1" ht="15" x14ac:dyDescent="0.25">
      <c r="A2314" s="62"/>
    </row>
    <row r="2315" spans="1:1" ht="15" x14ac:dyDescent="0.25">
      <c r="A2315" s="62"/>
    </row>
    <row r="2316" spans="1:1" ht="15" x14ac:dyDescent="0.25">
      <c r="A2316" s="62"/>
    </row>
    <row r="2317" spans="1:1" ht="15" x14ac:dyDescent="0.25">
      <c r="A2317" s="62"/>
    </row>
    <row r="2318" spans="1:1" ht="15" x14ac:dyDescent="0.25">
      <c r="A2318" s="62"/>
    </row>
    <row r="2319" spans="1:1" ht="15" x14ac:dyDescent="0.25">
      <c r="A2319" s="62"/>
    </row>
    <row r="2320" spans="1:1" ht="15" x14ac:dyDescent="0.25">
      <c r="A2320" s="62"/>
    </row>
    <row r="2321" spans="1:1" ht="15" x14ac:dyDescent="0.25">
      <c r="A2321" s="62"/>
    </row>
    <row r="2322" spans="1:1" ht="15" x14ac:dyDescent="0.25">
      <c r="A2322" s="62"/>
    </row>
    <row r="2323" spans="1:1" ht="15" x14ac:dyDescent="0.25">
      <c r="A2323" s="62"/>
    </row>
    <row r="2324" spans="1:1" ht="15" x14ac:dyDescent="0.25">
      <c r="A2324" s="62"/>
    </row>
    <row r="2325" spans="1:1" ht="15" x14ac:dyDescent="0.25">
      <c r="A2325" s="62"/>
    </row>
    <row r="2326" spans="1:1" ht="15" x14ac:dyDescent="0.25">
      <c r="A2326" s="62"/>
    </row>
    <row r="2327" spans="1:1" ht="15" x14ac:dyDescent="0.25">
      <c r="A2327" s="62"/>
    </row>
    <row r="2328" spans="1:1" ht="15" x14ac:dyDescent="0.25">
      <c r="A2328" s="62"/>
    </row>
    <row r="2329" spans="1:1" ht="15" x14ac:dyDescent="0.25">
      <c r="A2329" s="62"/>
    </row>
    <row r="2330" spans="1:1" ht="15" x14ac:dyDescent="0.25">
      <c r="A2330" s="62"/>
    </row>
    <row r="2331" spans="1:1" ht="15" x14ac:dyDescent="0.25">
      <c r="A2331" s="62"/>
    </row>
    <row r="2332" spans="1:1" ht="15" x14ac:dyDescent="0.25">
      <c r="A2332" s="62"/>
    </row>
    <row r="2333" spans="1:1" ht="15" x14ac:dyDescent="0.25">
      <c r="A2333" s="62"/>
    </row>
    <row r="2334" spans="1:1" ht="15" x14ac:dyDescent="0.25">
      <c r="A2334" s="62"/>
    </row>
    <row r="2335" spans="1:1" ht="15" x14ac:dyDescent="0.25">
      <c r="A2335" s="62"/>
    </row>
    <row r="2336" spans="1:1" ht="15" x14ac:dyDescent="0.25">
      <c r="A2336" s="62"/>
    </row>
    <row r="2337" spans="1:1" ht="15" x14ac:dyDescent="0.25">
      <c r="A2337" s="62"/>
    </row>
    <row r="2338" spans="1:1" ht="15" x14ac:dyDescent="0.25">
      <c r="A2338" s="62"/>
    </row>
    <row r="2339" spans="1:1" ht="15" x14ac:dyDescent="0.25">
      <c r="A2339" s="62"/>
    </row>
    <row r="2340" spans="1:1" ht="15" x14ac:dyDescent="0.25">
      <c r="A2340" s="62"/>
    </row>
    <row r="2341" spans="1:1" ht="15" x14ac:dyDescent="0.25">
      <c r="A2341" s="62"/>
    </row>
    <row r="2342" spans="1:1" ht="15" x14ac:dyDescent="0.25">
      <c r="A2342" s="62"/>
    </row>
    <row r="2343" spans="1:1" ht="15" x14ac:dyDescent="0.25">
      <c r="A2343" s="62"/>
    </row>
    <row r="2344" spans="1:1" ht="15" x14ac:dyDescent="0.25">
      <c r="A2344" s="62"/>
    </row>
    <row r="2345" spans="1:1" ht="15" x14ac:dyDescent="0.25">
      <c r="A2345" s="62"/>
    </row>
    <row r="2346" spans="1:1" ht="15" x14ac:dyDescent="0.25">
      <c r="A2346" s="62"/>
    </row>
    <row r="2347" spans="1:1" ht="15" x14ac:dyDescent="0.25">
      <c r="A2347" s="62"/>
    </row>
    <row r="2348" spans="1:1" ht="15" x14ac:dyDescent="0.25">
      <c r="A2348" s="62"/>
    </row>
    <row r="2349" spans="1:1" ht="15" x14ac:dyDescent="0.25">
      <c r="A2349" s="62"/>
    </row>
    <row r="2350" spans="1:1" ht="15" x14ac:dyDescent="0.25">
      <c r="A2350" s="62"/>
    </row>
    <row r="2351" spans="1:1" ht="15" x14ac:dyDescent="0.25">
      <c r="A2351" s="62"/>
    </row>
    <row r="2352" spans="1:1" ht="15" x14ac:dyDescent="0.25">
      <c r="A2352" s="62"/>
    </row>
    <row r="2353" spans="1:1" ht="15" x14ac:dyDescent="0.25">
      <c r="A2353" s="62"/>
    </row>
    <row r="2354" spans="1:1" ht="15" x14ac:dyDescent="0.25">
      <c r="A2354" s="62"/>
    </row>
    <row r="2355" spans="1:1" ht="15" x14ac:dyDescent="0.25">
      <c r="A2355" s="62"/>
    </row>
    <row r="2356" spans="1:1" ht="15" x14ac:dyDescent="0.25">
      <c r="A2356" s="62"/>
    </row>
    <row r="2357" spans="1:1" ht="15" x14ac:dyDescent="0.25">
      <c r="A2357" s="62"/>
    </row>
    <row r="2358" spans="1:1" ht="15" x14ac:dyDescent="0.25">
      <c r="A2358" s="62"/>
    </row>
    <row r="2359" spans="1:1" ht="15" x14ac:dyDescent="0.25">
      <c r="A2359" s="62"/>
    </row>
    <row r="2360" spans="1:1" ht="15" x14ac:dyDescent="0.25">
      <c r="A2360" s="62"/>
    </row>
    <row r="2361" spans="1:1" ht="15" x14ac:dyDescent="0.25">
      <c r="A2361" s="62"/>
    </row>
    <row r="2362" spans="1:1" ht="15" x14ac:dyDescent="0.25">
      <c r="A2362" s="62"/>
    </row>
    <row r="2363" spans="1:1" ht="15" x14ac:dyDescent="0.25">
      <c r="A2363" s="62"/>
    </row>
    <row r="2364" spans="1:1" ht="15" x14ac:dyDescent="0.25">
      <c r="A2364" s="62"/>
    </row>
    <row r="2365" spans="1:1" ht="15" x14ac:dyDescent="0.25">
      <c r="A2365" s="62"/>
    </row>
    <row r="2366" spans="1:1" ht="15" x14ac:dyDescent="0.25">
      <c r="A2366" s="62"/>
    </row>
    <row r="2367" spans="1:1" ht="15" x14ac:dyDescent="0.25">
      <c r="A2367" s="62"/>
    </row>
    <row r="2368" spans="1:1" ht="15" x14ac:dyDescent="0.25">
      <c r="A2368" s="62"/>
    </row>
    <row r="2369" spans="1:1" ht="15" x14ac:dyDescent="0.25">
      <c r="A2369" s="62"/>
    </row>
    <row r="2370" spans="1:1" ht="15" x14ac:dyDescent="0.25">
      <c r="A2370" s="62"/>
    </row>
    <row r="2371" spans="1:1" ht="15" x14ac:dyDescent="0.25">
      <c r="A2371" s="62"/>
    </row>
    <row r="2372" spans="1:1" ht="15" x14ac:dyDescent="0.25">
      <c r="A2372" s="62"/>
    </row>
    <row r="2373" spans="1:1" ht="15" x14ac:dyDescent="0.25">
      <c r="A2373" s="62"/>
    </row>
    <row r="2374" spans="1:1" ht="15" x14ac:dyDescent="0.25">
      <c r="A2374" s="62"/>
    </row>
    <row r="2375" spans="1:1" ht="15" x14ac:dyDescent="0.25">
      <c r="A2375" s="62"/>
    </row>
    <row r="2376" spans="1:1" ht="15" x14ac:dyDescent="0.25">
      <c r="A2376" s="62"/>
    </row>
    <row r="2377" spans="1:1" ht="15" x14ac:dyDescent="0.25">
      <c r="A2377" s="62"/>
    </row>
    <row r="2378" spans="1:1" ht="15" x14ac:dyDescent="0.25">
      <c r="A2378" s="62"/>
    </row>
    <row r="2379" spans="1:1" ht="15" x14ac:dyDescent="0.25">
      <c r="A2379" s="62"/>
    </row>
    <row r="2380" spans="1:1" ht="15" x14ac:dyDescent="0.25">
      <c r="A2380" s="62"/>
    </row>
    <row r="2381" spans="1:1" ht="15" x14ac:dyDescent="0.25">
      <c r="A2381" s="62"/>
    </row>
    <row r="2382" spans="1:1" ht="15" x14ac:dyDescent="0.25">
      <c r="A2382" s="62"/>
    </row>
    <row r="2383" spans="1:1" ht="15" x14ac:dyDescent="0.25">
      <c r="A2383" s="62"/>
    </row>
    <row r="2384" spans="1:1" ht="15" x14ac:dyDescent="0.25">
      <c r="A2384" s="62"/>
    </row>
    <row r="2385" spans="1:1" ht="15" x14ac:dyDescent="0.25">
      <c r="A2385" s="62"/>
    </row>
    <row r="2386" spans="1:1" ht="15" x14ac:dyDescent="0.25">
      <c r="A2386" s="62"/>
    </row>
    <row r="2387" spans="1:1" ht="15" x14ac:dyDescent="0.25">
      <c r="A2387" s="62"/>
    </row>
    <row r="2388" spans="1:1" ht="15" x14ac:dyDescent="0.25">
      <c r="A2388" s="62"/>
    </row>
    <row r="2389" spans="1:1" ht="15" x14ac:dyDescent="0.25">
      <c r="A2389" s="62"/>
    </row>
    <row r="2390" spans="1:1" ht="15" x14ac:dyDescent="0.25">
      <c r="A2390" s="62"/>
    </row>
    <row r="2391" spans="1:1" ht="15" x14ac:dyDescent="0.25">
      <c r="A2391" s="62"/>
    </row>
    <row r="2392" spans="1:1" ht="15" x14ac:dyDescent="0.25">
      <c r="A2392" s="62"/>
    </row>
    <row r="2393" spans="1:1" ht="15" x14ac:dyDescent="0.25">
      <c r="A2393" s="62"/>
    </row>
    <row r="2394" spans="1:1" ht="15" x14ac:dyDescent="0.25">
      <c r="A2394" s="62"/>
    </row>
    <row r="2395" spans="1:1" ht="15" x14ac:dyDescent="0.25">
      <c r="A2395" s="62"/>
    </row>
    <row r="2396" spans="1:1" ht="15" x14ac:dyDescent="0.25">
      <c r="A2396" s="62"/>
    </row>
    <row r="2397" spans="1:1" ht="15" x14ac:dyDescent="0.25">
      <c r="A2397" s="62"/>
    </row>
    <row r="2398" spans="1:1" ht="15" x14ac:dyDescent="0.25">
      <c r="A2398" s="62"/>
    </row>
    <row r="2399" spans="1:1" ht="15" x14ac:dyDescent="0.25">
      <c r="A2399" s="62"/>
    </row>
    <row r="2400" spans="1:1" ht="15" x14ac:dyDescent="0.25">
      <c r="A2400" s="62"/>
    </row>
    <row r="2401" spans="1:1" ht="15" x14ac:dyDescent="0.25">
      <c r="A2401" s="62"/>
    </row>
    <row r="2402" spans="1:1" ht="15" x14ac:dyDescent="0.25">
      <c r="A2402" s="62"/>
    </row>
    <row r="2403" spans="1:1" ht="15" x14ac:dyDescent="0.25">
      <c r="A2403" s="62"/>
    </row>
    <row r="2404" spans="1:1" ht="15" x14ac:dyDescent="0.25">
      <c r="A2404" s="62"/>
    </row>
    <row r="2405" spans="1:1" ht="15" x14ac:dyDescent="0.25">
      <c r="A2405" s="62"/>
    </row>
    <row r="2406" spans="1:1" ht="15" x14ac:dyDescent="0.25">
      <c r="A2406" s="62"/>
    </row>
    <row r="2407" spans="1:1" ht="15" x14ac:dyDescent="0.25">
      <c r="A2407" s="62"/>
    </row>
    <row r="2408" spans="1:1" ht="15" x14ac:dyDescent="0.25">
      <c r="A2408" s="62"/>
    </row>
    <row r="2409" spans="1:1" ht="15" x14ac:dyDescent="0.25">
      <c r="A2409" s="62"/>
    </row>
    <row r="2410" spans="1:1" ht="15" x14ac:dyDescent="0.25">
      <c r="A2410" s="62"/>
    </row>
    <row r="2411" spans="1:1" ht="15" x14ac:dyDescent="0.25">
      <c r="A2411" s="62"/>
    </row>
    <row r="2412" spans="1:1" ht="15" x14ac:dyDescent="0.25">
      <c r="A2412" s="62"/>
    </row>
    <row r="2413" spans="1:1" ht="15" x14ac:dyDescent="0.25">
      <c r="A2413" s="62"/>
    </row>
    <row r="2414" spans="1:1" ht="15" x14ac:dyDescent="0.25">
      <c r="A2414" s="62"/>
    </row>
    <row r="2415" spans="1:1" ht="15" x14ac:dyDescent="0.25">
      <c r="A2415" s="62"/>
    </row>
    <row r="2416" spans="1:1" ht="15" x14ac:dyDescent="0.25">
      <c r="A2416" s="62"/>
    </row>
    <row r="2417" spans="1:1" ht="15" x14ac:dyDescent="0.25">
      <c r="A2417" s="62"/>
    </row>
    <row r="2418" spans="1:1" ht="15" x14ac:dyDescent="0.25">
      <c r="A2418" s="62"/>
    </row>
    <row r="2419" spans="1:1" ht="15" x14ac:dyDescent="0.25">
      <c r="A2419" s="62"/>
    </row>
    <row r="2420" spans="1:1" ht="15" x14ac:dyDescent="0.25">
      <c r="A2420" s="62"/>
    </row>
    <row r="2421" spans="1:1" ht="15" x14ac:dyDescent="0.25">
      <c r="A2421" s="62"/>
    </row>
    <row r="2422" spans="1:1" ht="15" x14ac:dyDescent="0.25">
      <c r="A2422" s="62"/>
    </row>
    <row r="2423" spans="1:1" ht="15" x14ac:dyDescent="0.25">
      <c r="A2423" s="62"/>
    </row>
    <row r="2424" spans="1:1" ht="15" x14ac:dyDescent="0.25">
      <c r="A2424" s="62"/>
    </row>
    <row r="2425" spans="1:1" ht="15" x14ac:dyDescent="0.25">
      <c r="A2425" s="62"/>
    </row>
    <row r="2426" spans="1:1" ht="15" x14ac:dyDescent="0.25">
      <c r="A2426" s="62"/>
    </row>
    <row r="2427" spans="1:1" ht="15" x14ac:dyDescent="0.25">
      <c r="A2427" s="62"/>
    </row>
    <row r="2428" spans="1:1" ht="15" x14ac:dyDescent="0.25">
      <c r="A2428" s="62"/>
    </row>
    <row r="2429" spans="1:1" ht="15" x14ac:dyDescent="0.25">
      <c r="A2429" s="62"/>
    </row>
    <row r="2430" spans="1:1" ht="15" x14ac:dyDescent="0.25">
      <c r="A2430" s="62"/>
    </row>
    <row r="2431" spans="1:1" ht="15" x14ac:dyDescent="0.25">
      <c r="A2431" s="62"/>
    </row>
    <row r="2432" spans="1:1" ht="15" x14ac:dyDescent="0.25">
      <c r="A2432" s="62"/>
    </row>
    <row r="2433" spans="1:1" ht="15" x14ac:dyDescent="0.25">
      <c r="A2433" s="62"/>
    </row>
    <row r="2434" spans="1:1" ht="15" x14ac:dyDescent="0.25">
      <c r="A2434" s="62"/>
    </row>
    <row r="2435" spans="1:1" ht="15" x14ac:dyDescent="0.25">
      <c r="A2435" s="62"/>
    </row>
    <row r="2436" spans="1:1" ht="15" x14ac:dyDescent="0.25">
      <c r="A2436" s="62"/>
    </row>
    <row r="2437" spans="1:1" ht="15" x14ac:dyDescent="0.25">
      <c r="A2437" s="62"/>
    </row>
    <row r="2438" spans="1:1" ht="15" x14ac:dyDescent="0.25">
      <c r="A2438" s="62"/>
    </row>
    <row r="2439" spans="1:1" ht="15" x14ac:dyDescent="0.25">
      <c r="A2439" s="62"/>
    </row>
    <row r="2440" spans="1:1" ht="15" x14ac:dyDescent="0.25">
      <c r="A2440" s="62"/>
    </row>
    <row r="2441" spans="1:1" ht="15" x14ac:dyDescent="0.25">
      <c r="A2441" s="62"/>
    </row>
    <row r="2442" spans="1:1" ht="15" x14ac:dyDescent="0.25">
      <c r="A2442" s="62"/>
    </row>
    <row r="2443" spans="1:1" ht="15" x14ac:dyDescent="0.25">
      <c r="A2443" s="62"/>
    </row>
    <row r="2444" spans="1:1" ht="15" x14ac:dyDescent="0.25">
      <c r="A2444" s="62"/>
    </row>
    <row r="2445" spans="1:1" ht="15" x14ac:dyDescent="0.25">
      <c r="A2445" s="62"/>
    </row>
    <row r="2446" spans="1:1" ht="15" x14ac:dyDescent="0.25">
      <c r="A2446" s="62"/>
    </row>
    <row r="2447" spans="1:1" ht="15" x14ac:dyDescent="0.25">
      <c r="A2447" s="62"/>
    </row>
    <row r="2448" spans="1:1" ht="15" x14ac:dyDescent="0.25">
      <c r="A2448" s="62"/>
    </row>
    <row r="2449" spans="1:1" ht="15" x14ac:dyDescent="0.25">
      <c r="A2449" s="62"/>
    </row>
    <row r="2450" spans="1:1" ht="15" x14ac:dyDescent="0.25">
      <c r="A2450" s="62"/>
    </row>
    <row r="2451" spans="1:1" ht="15" x14ac:dyDescent="0.25">
      <c r="A2451" s="62"/>
    </row>
    <row r="2452" spans="1:1" ht="15" x14ac:dyDescent="0.25">
      <c r="A2452" s="62"/>
    </row>
    <row r="2453" spans="1:1" ht="15" x14ac:dyDescent="0.25">
      <c r="A2453" s="62"/>
    </row>
    <row r="2454" spans="1:1" ht="15" x14ac:dyDescent="0.25">
      <c r="A2454" s="62"/>
    </row>
    <row r="2455" spans="1:1" ht="15" x14ac:dyDescent="0.25">
      <c r="A2455" s="62"/>
    </row>
    <row r="2456" spans="1:1" ht="15" x14ac:dyDescent="0.25">
      <c r="A2456" s="62"/>
    </row>
    <row r="2457" spans="1:1" ht="15" x14ac:dyDescent="0.25">
      <c r="A2457" s="62"/>
    </row>
    <row r="2458" spans="1:1" ht="15" x14ac:dyDescent="0.25">
      <c r="A2458" s="62"/>
    </row>
    <row r="2459" spans="1:1" ht="15" x14ac:dyDescent="0.25">
      <c r="A2459" s="62"/>
    </row>
    <row r="2460" spans="1:1" ht="15" x14ac:dyDescent="0.25">
      <c r="A2460" s="62"/>
    </row>
    <row r="2461" spans="1:1" ht="15" x14ac:dyDescent="0.25">
      <c r="A2461" s="62"/>
    </row>
    <row r="2462" spans="1:1" ht="15" x14ac:dyDescent="0.25">
      <c r="A2462" s="62"/>
    </row>
    <row r="2463" spans="1:1" ht="15" x14ac:dyDescent="0.25">
      <c r="A2463" s="62"/>
    </row>
    <row r="2464" spans="1:1" ht="15" x14ac:dyDescent="0.25">
      <c r="A2464" s="62"/>
    </row>
    <row r="2465" spans="1:1" ht="15" x14ac:dyDescent="0.25">
      <c r="A2465" s="62"/>
    </row>
    <row r="2466" spans="1:1" ht="15" x14ac:dyDescent="0.25">
      <c r="A2466" s="62"/>
    </row>
    <row r="2467" spans="1:1" ht="15" x14ac:dyDescent="0.25">
      <c r="A2467" s="62"/>
    </row>
    <row r="2468" spans="1:1" ht="15" x14ac:dyDescent="0.25">
      <c r="A2468" s="62"/>
    </row>
    <row r="2469" spans="1:1" ht="15" x14ac:dyDescent="0.25">
      <c r="A2469" s="62"/>
    </row>
    <row r="2470" spans="1:1" ht="15" x14ac:dyDescent="0.25">
      <c r="A2470" s="62"/>
    </row>
    <row r="2471" spans="1:1" ht="15" x14ac:dyDescent="0.25">
      <c r="A2471" s="62"/>
    </row>
    <row r="2472" spans="1:1" ht="15" x14ac:dyDescent="0.25">
      <c r="A2472" s="62"/>
    </row>
    <row r="2473" spans="1:1" ht="15" x14ac:dyDescent="0.25">
      <c r="A2473" s="62"/>
    </row>
    <row r="2474" spans="1:1" ht="15" x14ac:dyDescent="0.25">
      <c r="A2474" s="62"/>
    </row>
    <row r="2475" spans="1:1" ht="15" x14ac:dyDescent="0.25">
      <c r="A2475" s="62"/>
    </row>
    <row r="2476" spans="1:1" ht="15" x14ac:dyDescent="0.25">
      <c r="A2476" s="62"/>
    </row>
    <row r="2477" spans="1:1" ht="15" x14ac:dyDescent="0.25">
      <c r="A2477" s="62"/>
    </row>
    <row r="2478" spans="1:1" ht="15" x14ac:dyDescent="0.25">
      <c r="A2478" s="62"/>
    </row>
    <row r="2479" spans="1:1" ht="15" x14ac:dyDescent="0.25">
      <c r="A2479" s="62"/>
    </row>
    <row r="2480" spans="1:1" ht="15" x14ac:dyDescent="0.25">
      <c r="A2480" s="62"/>
    </row>
    <row r="2481" spans="1:1" ht="15" x14ac:dyDescent="0.25">
      <c r="A2481" s="62"/>
    </row>
    <row r="2482" spans="1:1" ht="15" x14ac:dyDescent="0.25">
      <c r="A2482" s="62"/>
    </row>
    <row r="2483" spans="1:1" ht="15" x14ac:dyDescent="0.25">
      <c r="A2483" s="62"/>
    </row>
    <row r="2484" spans="1:1" ht="15" x14ac:dyDescent="0.25">
      <c r="A2484" s="62"/>
    </row>
    <row r="2485" spans="1:1" ht="15" x14ac:dyDescent="0.25">
      <c r="A2485" s="62"/>
    </row>
    <row r="2486" spans="1:1" ht="15" x14ac:dyDescent="0.25">
      <c r="A2486" s="62"/>
    </row>
    <row r="2487" spans="1:1" ht="15" x14ac:dyDescent="0.25">
      <c r="A2487" s="62"/>
    </row>
    <row r="2488" spans="1:1" ht="15" x14ac:dyDescent="0.25">
      <c r="A2488" s="62"/>
    </row>
    <row r="2489" spans="1:1" ht="15" x14ac:dyDescent="0.25">
      <c r="A2489" s="62"/>
    </row>
    <row r="2490" spans="1:1" ht="15" x14ac:dyDescent="0.25">
      <c r="A2490" s="62"/>
    </row>
    <row r="2491" spans="1:1" ht="15" x14ac:dyDescent="0.25">
      <c r="A2491" s="62"/>
    </row>
    <row r="2492" spans="1:1" ht="15" x14ac:dyDescent="0.25">
      <c r="A2492" s="62"/>
    </row>
    <row r="2493" spans="1:1" ht="15" x14ac:dyDescent="0.25">
      <c r="A2493" s="62"/>
    </row>
    <row r="2494" spans="1:1" ht="15" x14ac:dyDescent="0.25">
      <c r="A2494" s="62"/>
    </row>
    <row r="2495" spans="1:1" ht="15" x14ac:dyDescent="0.25">
      <c r="A2495" s="62"/>
    </row>
    <row r="2496" spans="1:1" ht="15" x14ac:dyDescent="0.25">
      <c r="A2496" s="62"/>
    </row>
    <row r="2497" spans="1:1" ht="15" x14ac:dyDescent="0.25">
      <c r="A2497" s="62"/>
    </row>
    <row r="2498" spans="1:1" ht="15" x14ac:dyDescent="0.25">
      <c r="A2498" s="62"/>
    </row>
    <row r="2499" spans="1:1" ht="15" x14ac:dyDescent="0.25">
      <c r="A2499" s="62"/>
    </row>
    <row r="2500" spans="1:1" ht="15" x14ac:dyDescent="0.25">
      <c r="A2500" s="62"/>
    </row>
    <row r="2501" spans="1:1" ht="15" x14ac:dyDescent="0.25">
      <c r="A2501" s="62"/>
    </row>
    <row r="2502" spans="1:1" x14ac:dyDescent="0.25">
      <c r="A2502" s="64"/>
    </row>
    <row r="2503" spans="1:1" x14ac:dyDescent="0.25">
      <c r="A2503" s="64"/>
    </row>
    <row r="2504" spans="1:1" x14ac:dyDescent="0.25">
      <c r="A2504" s="64"/>
    </row>
    <row r="2505" spans="1:1" x14ac:dyDescent="0.25">
      <c r="A2505" s="64"/>
    </row>
    <row r="2506" spans="1:1" x14ac:dyDescent="0.25">
      <c r="A2506" s="64"/>
    </row>
    <row r="2507" spans="1:1" x14ac:dyDescent="0.25">
      <c r="A2507" s="64"/>
    </row>
    <row r="2508" spans="1:1" x14ac:dyDescent="0.25">
      <c r="A2508" s="64"/>
    </row>
    <row r="2509" spans="1:1" x14ac:dyDescent="0.25">
      <c r="A2509" s="64"/>
    </row>
    <row r="2510" spans="1:1" x14ac:dyDescent="0.25">
      <c r="A2510" s="64"/>
    </row>
    <row r="2511" spans="1:1" x14ac:dyDescent="0.25">
      <c r="A2511" s="64"/>
    </row>
    <row r="2512" spans="1:1" x14ac:dyDescent="0.25">
      <c r="A2512" s="64"/>
    </row>
    <row r="2513" spans="1:1" x14ac:dyDescent="0.25">
      <c r="A2513" s="64"/>
    </row>
    <row r="2514" spans="1:1" x14ac:dyDescent="0.25">
      <c r="A2514" s="64"/>
    </row>
    <row r="2515" spans="1:1" x14ac:dyDescent="0.25">
      <c r="A2515" s="64"/>
    </row>
    <row r="2516" spans="1:1" x14ac:dyDescent="0.25">
      <c r="A2516" s="64"/>
    </row>
    <row r="2517" spans="1:1" x14ac:dyDescent="0.25">
      <c r="A2517" s="64"/>
    </row>
    <row r="2518" spans="1:1" x14ac:dyDescent="0.25">
      <c r="A2518" s="64"/>
    </row>
    <row r="2519" spans="1:1" x14ac:dyDescent="0.25">
      <c r="A2519" s="64"/>
    </row>
    <row r="2520" spans="1:1" x14ac:dyDescent="0.25">
      <c r="A2520" s="64"/>
    </row>
    <row r="2521" spans="1:1" x14ac:dyDescent="0.25">
      <c r="A2521" s="64"/>
    </row>
    <row r="2522" spans="1:1" x14ac:dyDescent="0.25">
      <c r="A2522" s="64"/>
    </row>
    <row r="2523" spans="1:1" x14ac:dyDescent="0.25">
      <c r="A2523" s="64"/>
    </row>
    <row r="2524" spans="1:1" x14ac:dyDescent="0.25">
      <c r="A2524" s="64"/>
    </row>
    <row r="2525" spans="1:1" x14ac:dyDescent="0.25">
      <c r="A2525" s="64"/>
    </row>
    <row r="2526" spans="1:1" x14ac:dyDescent="0.25">
      <c r="A2526" s="64"/>
    </row>
    <row r="2527" spans="1:1" x14ac:dyDescent="0.25">
      <c r="A2527" s="64"/>
    </row>
    <row r="2528" spans="1:1" x14ac:dyDescent="0.25">
      <c r="A2528" s="64"/>
    </row>
    <row r="2529" spans="1:1" x14ac:dyDescent="0.25">
      <c r="A2529" s="64"/>
    </row>
    <row r="2530" spans="1:1" x14ac:dyDescent="0.25">
      <c r="A2530" s="64"/>
    </row>
    <row r="2531" spans="1:1" x14ac:dyDescent="0.25">
      <c r="A2531" s="64"/>
    </row>
    <row r="2532" spans="1:1" x14ac:dyDescent="0.25">
      <c r="A2532" s="64"/>
    </row>
    <row r="2533" spans="1:1" x14ac:dyDescent="0.25">
      <c r="A2533" s="64"/>
    </row>
    <row r="2534" spans="1:1" x14ac:dyDescent="0.25">
      <c r="A2534" s="64"/>
    </row>
    <row r="2535" spans="1:1" x14ac:dyDescent="0.25">
      <c r="A2535" s="64"/>
    </row>
    <row r="2536" spans="1:1" x14ac:dyDescent="0.25">
      <c r="A2536" s="64"/>
    </row>
    <row r="2537" spans="1:1" x14ac:dyDescent="0.25">
      <c r="A2537" s="64"/>
    </row>
    <row r="2538" spans="1:1" x14ac:dyDescent="0.25">
      <c r="A2538" s="64"/>
    </row>
    <row r="2539" spans="1:1" x14ac:dyDescent="0.25">
      <c r="A2539" s="64"/>
    </row>
    <row r="2540" spans="1:1" x14ac:dyDescent="0.25">
      <c r="A2540" s="64"/>
    </row>
    <row r="2541" spans="1:1" x14ac:dyDescent="0.25">
      <c r="A2541" s="64"/>
    </row>
    <row r="2542" spans="1:1" x14ac:dyDescent="0.25">
      <c r="A2542" s="64"/>
    </row>
    <row r="2543" spans="1:1" x14ac:dyDescent="0.25">
      <c r="A2543" s="64"/>
    </row>
    <row r="2544" spans="1:1" x14ac:dyDescent="0.25">
      <c r="A2544" s="64"/>
    </row>
    <row r="2545" spans="1:1" x14ac:dyDescent="0.25">
      <c r="A2545" s="64"/>
    </row>
    <row r="2546" spans="1:1" x14ac:dyDescent="0.25">
      <c r="A2546" s="64"/>
    </row>
    <row r="2547" spans="1:1" x14ac:dyDescent="0.25">
      <c r="A2547" s="64"/>
    </row>
    <row r="2548" spans="1:1" x14ac:dyDescent="0.25">
      <c r="A2548" s="64"/>
    </row>
    <row r="2549" spans="1:1" x14ac:dyDescent="0.25">
      <c r="A2549" s="64"/>
    </row>
    <row r="2550" spans="1:1" x14ac:dyDescent="0.25">
      <c r="A2550" s="64"/>
    </row>
    <row r="2551" spans="1:1" x14ac:dyDescent="0.25">
      <c r="A2551" s="64"/>
    </row>
    <row r="2552" spans="1:1" x14ac:dyDescent="0.25">
      <c r="A2552" s="64"/>
    </row>
    <row r="2553" spans="1:1" x14ac:dyDescent="0.25">
      <c r="A2553" s="64"/>
    </row>
    <row r="2554" spans="1:1" x14ac:dyDescent="0.25">
      <c r="A2554" s="64"/>
    </row>
    <row r="2555" spans="1:1" x14ac:dyDescent="0.25">
      <c r="A2555" s="64"/>
    </row>
    <row r="2556" spans="1:1" x14ac:dyDescent="0.25">
      <c r="A2556" s="64"/>
    </row>
    <row r="2557" spans="1:1" x14ac:dyDescent="0.25">
      <c r="A2557" s="64"/>
    </row>
    <row r="2558" spans="1:1" x14ac:dyDescent="0.25">
      <c r="A2558" s="64"/>
    </row>
    <row r="2559" spans="1:1" x14ac:dyDescent="0.25">
      <c r="A2559" s="64"/>
    </row>
    <row r="2560" spans="1:1" x14ac:dyDescent="0.25">
      <c r="A2560" s="64"/>
    </row>
    <row r="2561" spans="1:1" x14ac:dyDescent="0.25">
      <c r="A2561" s="64"/>
    </row>
    <row r="2562" spans="1:1" x14ac:dyDescent="0.25">
      <c r="A2562" s="64"/>
    </row>
    <row r="2563" spans="1:1" x14ac:dyDescent="0.25">
      <c r="A2563" s="64"/>
    </row>
    <row r="2564" spans="1:1" x14ac:dyDescent="0.25">
      <c r="A2564" s="64"/>
    </row>
    <row r="2565" spans="1:1" x14ac:dyDescent="0.25">
      <c r="A2565" s="64"/>
    </row>
    <row r="2566" spans="1:1" x14ac:dyDescent="0.25">
      <c r="A2566" s="64"/>
    </row>
    <row r="2567" spans="1:1" x14ac:dyDescent="0.25">
      <c r="A2567" s="64"/>
    </row>
    <row r="2568" spans="1:1" x14ac:dyDescent="0.25">
      <c r="A2568" s="64"/>
    </row>
    <row r="2569" spans="1:1" x14ac:dyDescent="0.25">
      <c r="A2569" s="64"/>
    </row>
    <row r="2570" spans="1:1" x14ac:dyDescent="0.25">
      <c r="A2570" s="64"/>
    </row>
    <row r="2571" spans="1:1" x14ac:dyDescent="0.25">
      <c r="A2571" s="64"/>
    </row>
    <row r="2572" spans="1:1" x14ac:dyDescent="0.25">
      <c r="A2572" s="64"/>
    </row>
    <row r="2573" spans="1:1" x14ac:dyDescent="0.25">
      <c r="A2573" s="64"/>
    </row>
    <row r="2574" spans="1:1" x14ac:dyDescent="0.25">
      <c r="A2574" s="64"/>
    </row>
    <row r="2575" spans="1:1" x14ac:dyDescent="0.25">
      <c r="A2575" s="64"/>
    </row>
    <row r="2576" spans="1:1" x14ac:dyDescent="0.25">
      <c r="A2576" s="64"/>
    </row>
    <row r="2577" spans="1:1" x14ac:dyDescent="0.25">
      <c r="A2577" s="64"/>
    </row>
    <row r="2578" spans="1:1" x14ac:dyDescent="0.25">
      <c r="A2578" s="64"/>
    </row>
    <row r="2579" spans="1:1" x14ac:dyDescent="0.25">
      <c r="A2579" s="64"/>
    </row>
    <row r="2580" spans="1:1" x14ac:dyDescent="0.25">
      <c r="A2580" s="64"/>
    </row>
    <row r="2581" spans="1:1" x14ac:dyDescent="0.25">
      <c r="A2581" s="64"/>
    </row>
    <row r="2582" spans="1:1" x14ac:dyDescent="0.25">
      <c r="A2582" s="64"/>
    </row>
    <row r="2583" spans="1:1" x14ac:dyDescent="0.25">
      <c r="A2583" s="64"/>
    </row>
    <row r="2584" spans="1:1" x14ac:dyDescent="0.25">
      <c r="A2584" s="64"/>
    </row>
    <row r="2585" spans="1:1" x14ac:dyDescent="0.25">
      <c r="A2585" s="64"/>
    </row>
    <row r="2586" spans="1:1" x14ac:dyDescent="0.25">
      <c r="A2586" s="64"/>
    </row>
    <row r="2587" spans="1:1" x14ac:dyDescent="0.25">
      <c r="A2587" s="64"/>
    </row>
    <row r="2588" spans="1:1" x14ac:dyDescent="0.25">
      <c r="A2588" s="64"/>
    </row>
    <row r="2589" spans="1:1" x14ac:dyDescent="0.25">
      <c r="A2589" s="64"/>
    </row>
    <row r="2590" spans="1:1" x14ac:dyDescent="0.25">
      <c r="A2590" s="64"/>
    </row>
    <row r="2591" spans="1:1" x14ac:dyDescent="0.25">
      <c r="A2591" s="64"/>
    </row>
    <row r="2592" spans="1:1" x14ac:dyDescent="0.25">
      <c r="A2592" s="64"/>
    </row>
    <row r="2593" spans="1:1" x14ac:dyDescent="0.25">
      <c r="A2593" s="64"/>
    </row>
    <row r="2594" spans="1:1" x14ac:dyDescent="0.25">
      <c r="A2594" s="64"/>
    </row>
    <row r="2595" spans="1:1" x14ac:dyDescent="0.25">
      <c r="A2595" s="64"/>
    </row>
    <row r="2596" spans="1:1" x14ac:dyDescent="0.25">
      <c r="A2596" s="64"/>
    </row>
    <row r="2597" spans="1:1" x14ac:dyDescent="0.25">
      <c r="A2597" s="64"/>
    </row>
    <row r="2598" spans="1:1" x14ac:dyDescent="0.25">
      <c r="A2598" s="64"/>
    </row>
    <row r="2599" spans="1:1" x14ac:dyDescent="0.25">
      <c r="A2599" s="64"/>
    </row>
    <row r="2600" spans="1:1" x14ac:dyDescent="0.25">
      <c r="A2600" s="64"/>
    </row>
    <row r="2601" spans="1:1" x14ac:dyDescent="0.25">
      <c r="A2601" s="64"/>
    </row>
    <row r="2602" spans="1:1" x14ac:dyDescent="0.25">
      <c r="A2602" s="64"/>
    </row>
    <row r="2603" spans="1:1" x14ac:dyDescent="0.25">
      <c r="A2603" s="64"/>
    </row>
    <row r="2604" spans="1:1" x14ac:dyDescent="0.25">
      <c r="A2604" s="64"/>
    </row>
    <row r="2605" spans="1:1" x14ac:dyDescent="0.25">
      <c r="A2605" s="64"/>
    </row>
    <row r="2606" spans="1:1" x14ac:dyDescent="0.25">
      <c r="A2606" s="64"/>
    </row>
    <row r="2607" spans="1:1" x14ac:dyDescent="0.25">
      <c r="A2607" s="64"/>
    </row>
    <row r="2608" spans="1:1" x14ac:dyDescent="0.25">
      <c r="A2608" s="64"/>
    </row>
    <row r="2609" spans="1:1" x14ac:dyDescent="0.25">
      <c r="A2609" s="64"/>
    </row>
    <row r="2610" spans="1:1" x14ac:dyDescent="0.25">
      <c r="A2610" s="64"/>
    </row>
    <row r="2611" spans="1:1" x14ac:dyDescent="0.25">
      <c r="A2611" s="64"/>
    </row>
    <row r="2612" spans="1:1" x14ac:dyDescent="0.25">
      <c r="A2612" s="64"/>
    </row>
    <row r="2613" spans="1:1" x14ac:dyDescent="0.25">
      <c r="A2613" s="64"/>
    </row>
    <row r="2614" spans="1:1" x14ac:dyDescent="0.25">
      <c r="A2614" s="64"/>
    </row>
    <row r="2615" spans="1:1" x14ac:dyDescent="0.25">
      <c r="A2615" s="64"/>
    </row>
    <row r="2616" spans="1:1" x14ac:dyDescent="0.25">
      <c r="A2616" s="64"/>
    </row>
    <row r="2617" spans="1:1" x14ac:dyDescent="0.25">
      <c r="A2617" s="64"/>
    </row>
    <row r="2618" spans="1:1" x14ac:dyDescent="0.25">
      <c r="A2618" s="64"/>
    </row>
    <row r="2619" spans="1:1" x14ac:dyDescent="0.25">
      <c r="A2619" s="64"/>
    </row>
    <row r="2620" spans="1:1" x14ac:dyDescent="0.25">
      <c r="A2620" s="64"/>
    </row>
    <row r="2621" spans="1:1" x14ac:dyDescent="0.25">
      <c r="A2621" s="64"/>
    </row>
    <row r="2622" spans="1:1" x14ac:dyDescent="0.25">
      <c r="A2622" s="64"/>
    </row>
    <row r="2623" spans="1:1" x14ac:dyDescent="0.25">
      <c r="A2623" s="64"/>
    </row>
    <row r="2624" spans="1:1" x14ac:dyDescent="0.25">
      <c r="A2624" s="64"/>
    </row>
    <row r="2625" spans="1:1" x14ac:dyDescent="0.25">
      <c r="A2625" s="64"/>
    </row>
    <row r="2626" spans="1:1" x14ac:dyDescent="0.25">
      <c r="A2626" s="64"/>
    </row>
    <row r="2627" spans="1:1" x14ac:dyDescent="0.25">
      <c r="A2627" s="64"/>
    </row>
    <row r="2628" spans="1:1" x14ac:dyDescent="0.25">
      <c r="A2628" s="64"/>
    </row>
    <row r="2629" spans="1:1" x14ac:dyDescent="0.25">
      <c r="A2629" s="64"/>
    </row>
    <row r="2630" spans="1:1" x14ac:dyDescent="0.25">
      <c r="A2630" s="64"/>
    </row>
    <row r="2631" spans="1:1" x14ac:dyDescent="0.25">
      <c r="A2631" s="64"/>
    </row>
    <row r="2632" spans="1:1" x14ac:dyDescent="0.25">
      <c r="A2632" s="64"/>
    </row>
    <row r="2633" spans="1:1" x14ac:dyDescent="0.25">
      <c r="A2633" s="64"/>
    </row>
    <row r="2634" spans="1:1" x14ac:dyDescent="0.25">
      <c r="A2634" s="64"/>
    </row>
    <row r="2635" spans="1:1" x14ac:dyDescent="0.25">
      <c r="A2635" s="64"/>
    </row>
    <row r="2636" spans="1:1" x14ac:dyDescent="0.25">
      <c r="A2636" s="64"/>
    </row>
    <row r="2637" spans="1:1" x14ac:dyDescent="0.25">
      <c r="A2637" s="64"/>
    </row>
    <row r="2638" spans="1:1" x14ac:dyDescent="0.25">
      <c r="A2638" s="64"/>
    </row>
    <row r="2639" spans="1:1" x14ac:dyDescent="0.25">
      <c r="A2639" s="64"/>
    </row>
    <row r="2640" spans="1:1" x14ac:dyDescent="0.25">
      <c r="A2640" s="64"/>
    </row>
    <row r="2641" spans="1:1" x14ac:dyDescent="0.25">
      <c r="A2641" s="64"/>
    </row>
    <row r="2642" spans="1:1" x14ac:dyDescent="0.25">
      <c r="A2642" s="64"/>
    </row>
    <row r="2643" spans="1:1" x14ac:dyDescent="0.25">
      <c r="A2643" s="64"/>
    </row>
    <row r="2644" spans="1:1" x14ac:dyDescent="0.25">
      <c r="A2644" s="64"/>
    </row>
    <row r="2645" spans="1:1" x14ac:dyDescent="0.25">
      <c r="A2645" s="64"/>
    </row>
    <row r="2646" spans="1:1" x14ac:dyDescent="0.25">
      <c r="A2646" s="64"/>
    </row>
    <row r="2647" spans="1:1" x14ac:dyDescent="0.25">
      <c r="A2647" s="64"/>
    </row>
    <row r="2648" spans="1:1" x14ac:dyDescent="0.25">
      <c r="A2648" s="64"/>
    </row>
    <row r="2649" spans="1:1" x14ac:dyDescent="0.25">
      <c r="A2649" s="64"/>
    </row>
    <row r="2650" spans="1:1" x14ac:dyDescent="0.25">
      <c r="A2650" s="64"/>
    </row>
    <row r="2651" spans="1:1" x14ac:dyDescent="0.25">
      <c r="A2651" s="64"/>
    </row>
    <row r="2652" spans="1:1" x14ac:dyDescent="0.25">
      <c r="A2652" s="64"/>
    </row>
    <row r="2653" spans="1:1" x14ac:dyDescent="0.25">
      <c r="A2653" s="64"/>
    </row>
    <row r="2654" spans="1:1" x14ac:dyDescent="0.25">
      <c r="A2654" s="64"/>
    </row>
    <row r="2655" spans="1:1" x14ac:dyDescent="0.25">
      <c r="A2655" s="64"/>
    </row>
    <row r="2656" spans="1:1" x14ac:dyDescent="0.25">
      <c r="A2656" s="64"/>
    </row>
    <row r="2657" spans="1:1" x14ac:dyDescent="0.25">
      <c r="A2657" s="64"/>
    </row>
    <row r="2658" spans="1:1" x14ac:dyDescent="0.25">
      <c r="A2658" s="64"/>
    </row>
    <row r="2659" spans="1:1" x14ac:dyDescent="0.25">
      <c r="A2659" s="64"/>
    </row>
    <row r="2660" spans="1:1" x14ac:dyDescent="0.25">
      <c r="A2660" s="64"/>
    </row>
    <row r="2661" spans="1:1" x14ac:dyDescent="0.25">
      <c r="A2661" s="64"/>
    </row>
    <row r="2662" spans="1:1" x14ac:dyDescent="0.25">
      <c r="A2662" s="64"/>
    </row>
    <row r="2663" spans="1:1" x14ac:dyDescent="0.25">
      <c r="A2663" s="64"/>
    </row>
    <row r="2664" spans="1:1" x14ac:dyDescent="0.25">
      <c r="A2664" s="64"/>
    </row>
    <row r="2665" spans="1:1" x14ac:dyDescent="0.25">
      <c r="A2665" s="64"/>
    </row>
    <row r="2666" spans="1:1" x14ac:dyDescent="0.25">
      <c r="A2666" s="64"/>
    </row>
    <row r="2667" spans="1:1" x14ac:dyDescent="0.25">
      <c r="A2667" s="64"/>
    </row>
    <row r="2668" spans="1:1" x14ac:dyDescent="0.25">
      <c r="A2668" s="64"/>
    </row>
    <row r="2669" spans="1:1" x14ac:dyDescent="0.25">
      <c r="A2669" s="64"/>
    </row>
    <row r="2670" spans="1:1" x14ac:dyDescent="0.25">
      <c r="A2670" s="64"/>
    </row>
    <row r="2671" spans="1:1" x14ac:dyDescent="0.25">
      <c r="A2671" s="64"/>
    </row>
    <row r="2672" spans="1:1" x14ac:dyDescent="0.25">
      <c r="A2672" s="64"/>
    </row>
    <row r="2673" spans="1:1" x14ac:dyDescent="0.25">
      <c r="A2673" s="64"/>
    </row>
    <row r="2674" spans="1:1" x14ac:dyDescent="0.25">
      <c r="A2674" s="64"/>
    </row>
    <row r="2675" spans="1:1" x14ac:dyDescent="0.25">
      <c r="A2675" s="64"/>
    </row>
    <row r="2676" spans="1:1" x14ac:dyDescent="0.25">
      <c r="A2676" s="64"/>
    </row>
    <row r="2677" spans="1:1" x14ac:dyDescent="0.25">
      <c r="A2677" s="64"/>
    </row>
    <row r="2678" spans="1:1" x14ac:dyDescent="0.25">
      <c r="A2678" s="64"/>
    </row>
    <row r="2679" spans="1:1" x14ac:dyDescent="0.25">
      <c r="A2679" s="64"/>
    </row>
    <row r="2680" spans="1:1" x14ac:dyDescent="0.25">
      <c r="A2680" s="64"/>
    </row>
    <row r="2681" spans="1:1" x14ac:dyDescent="0.25">
      <c r="A2681" s="64"/>
    </row>
    <row r="2682" spans="1:1" x14ac:dyDescent="0.25">
      <c r="A2682" s="64"/>
    </row>
    <row r="2683" spans="1:1" x14ac:dyDescent="0.25">
      <c r="A2683" s="64"/>
    </row>
    <row r="2684" spans="1:1" x14ac:dyDescent="0.25">
      <c r="A2684" s="64"/>
    </row>
    <row r="2685" spans="1:1" x14ac:dyDescent="0.25">
      <c r="A2685" s="64"/>
    </row>
    <row r="2686" spans="1:1" x14ac:dyDescent="0.25">
      <c r="A2686" s="64"/>
    </row>
    <row r="2687" spans="1:1" x14ac:dyDescent="0.25">
      <c r="A2687" s="64"/>
    </row>
    <row r="2688" spans="1:1" x14ac:dyDescent="0.25">
      <c r="A2688" s="64"/>
    </row>
    <row r="2689" spans="1:1" x14ac:dyDescent="0.25">
      <c r="A2689" s="64"/>
    </row>
    <row r="2690" spans="1:1" x14ac:dyDescent="0.25">
      <c r="A2690" s="64"/>
    </row>
    <row r="2691" spans="1:1" x14ac:dyDescent="0.25">
      <c r="A2691" s="64"/>
    </row>
    <row r="2692" spans="1:1" x14ac:dyDescent="0.25">
      <c r="A2692" s="64"/>
    </row>
    <row r="2693" spans="1:1" x14ac:dyDescent="0.25">
      <c r="A2693" s="64"/>
    </row>
    <row r="2694" spans="1:1" x14ac:dyDescent="0.25">
      <c r="A2694" s="64"/>
    </row>
    <row r="2695" spans="1:1" x14ac:dyDescent="0.25">
      <c r="A2695" s="64"/>
    </row>
    <row r="2696" spans="1:1" x14ac:dyDescent="0.25">
      <c r="A2696" s="64"/>
    </row>
    <row r="2697" spans="1:1" x14ac:dyDescent="0.25">
      <c r="A2697" s="64"/>
    </row>
    <row r="2698" spans="1:1" x14ac:dyDescent="0.25">
      <c r="A2698" s="64"/>
    </row>
    <row r="2699" spans="1:1" x14ac:dyDescent="0.25">
      <c r="A2699" s="64"/>
    </row>
    <row r="2700" spans="1:1" x14ac:dyDescent="0.25">
      <c r="A2700" s="64"/>
    </row>
    <row r="2701" spans="1:1" x14ac:dyDescent="0.25">
      <c r="A2701" s="64"/>
    </row>
    <row r="2702" spans="1:1" x14ac:dyDescent="0.25">
      <c r="A2702" s="64"/>
    </row>
    <row r="2703" spans="1:1" x14ac:dyDescent="0.25">
      <c r="A2703" s="64"/>
    </row>
    <row r="2704" spans="1:1" x14ac:dyDescent="0.25">
      <c r="A2704" s="64"/>
    </row>
    <row r="2705" spans="1:1" x14ac:dyDescent="0.25">
      <c r="A2705" s="64"/>
    </row>
    <row r="2706" spans="1:1" x14ac:dyDescent="0.25">
      <c r="A2706" s="64"/>
    </row>
    <row r="2707" spans="1:1" x14ac:dyDescent="0.25">
      <c r="A2707" s="64"/>
    </row>
    <row r="2708" spans="1:1" x14ac:dyDescent="0.25">
      <c r="A2708" s="64"/>
    </row>
    <row r="2709" spans="1:1" x14ac:dyDescent="0.25">
      <c r="A2709" s="64"/>
    </row>
    <row r="2710" spans="1:1" x14ac:dyDescent="0.25">
      <c r="A2710" s="64"/>
    </row>
    <row r="2711" spans="1:1" x14ac:dyDescent="0.25">
      <c r="A2711" s="64"/>
    </row>
    <row r="2712" spans="1:1" x14ac:dyDescent="0.25">
      <c r="A2712" s="64"/>
    </row>
    <row r="2713" spans="1:1" x14ac:dyDescent="0.25">
      <c r="A2713" s="64"/>
    </row>
    <row r="2714" spans="1:1" x14ac:dyDescent="0.25">
      <c r="A2714" s="64"/>
    </row>
    <row r="2715" spans="1:1" x14ac:dyDescent="0.25">
      <c r="A2715" s="64"/>
    </row>
    <row r="2716" spans="1:1" x14ac:dyDescent="0.25">
      <c r="A2716" s="64"/>
    </row>
    <row r="2717" spans="1:1" x14ac:dyDescent="0.25">
      <c r="A2717" s="64"/>
    </row>
    <row r="2718" spans="1:1" x14ac:dyDescent="0.25">
      <c r="A2718" s="64"/>
    </row>
    <row r="2719" spans="1:1" x14ac:dyDescent="0.25">
      <c r="A2719" s="64"/>
    </row>
    <row r="2720" spans="1:1" x14ac:dyDescent="0.25">
      <c r="A2720" s="64"/>
    </row>
    <row r="2721" spans="1:1" x14ac:dyDescent="0.25">
      <c r="A2721" s="64"/>
    </row>
    <row r="2722" spans="1:1" x14ac:dyDescent="0.25">
      <c r="A2722" s="64"/>
    </row>
    <row r="2723" spans="1:1" x14ac:dyDescent="0.25">
      <c r="A2723" s="64"/>
    </row>
    <row r="2724" spans="1:1" x14ac:dyDescent="0.25">
      <c r="A2724" s="64"/>
    </row>
    <row r="2725" spans="1:1" x14ac:dyDescent="0.25">
      <c r="A2725" s="64"/>
    </row>
    <row r="2726" spans="1:1" x14ac:dyDescent="0.25">
      <c r="A2726" s="64"/>
    </row>
    <row r="2727" spans="1:1" x14ac:dyDescent="0.25">
      <c r="A2727" s="64"/>
    </row>
    <row r="2728" spans="1:1" x14ac:dyDescent="0.25">
      <c r="A2728" s="64"/>
    </row>
    <row r="2729" spans="1:1" x14ac:dyDescent="0.25">
      <c r="A2729" s="64"/>
    </row>
    <row r="2730" spans="1:1" x14ac:dyDescent="0.25">
      <c r="A2730" s="64"/>
    </row>
    <row r="2731" spans="1:1" x14ac:dyDescent="0.25">
      <c r="A2731" s="64"/>
    </row>
    <row r="2732" spans="1:1" x14ac:dyDescent="0.25">
      <c r="A2732" s="64"/>
    </row>
    <row r="2733" spans="1:1" x14ac:dyDescent="0.25">
      <c r="A2733" s="64"/>
    </row>
    <row r="2734" spans="1:1" x14ac:dyDescent="0.25">
      <c r="A2734" s="64"/>
    </row>
    <row r="2735" spans="1:1" x14ac:dyDescent="0.25">
      <c r="A2735" s="64"/>
    </row>
    <row r="2736" spans="1:1" x14ac:dyDescent="0.25">
      <c r="A2736" s="64"/>
    </row>
    <row r="2737" spans="1:1" x14ac:dyDescent="0.25">
      <c r="A2737" s="64"/>
    </row>
    <row r="2738" spans="1:1" x14ac:dyDescent="0.25">
      <c r="A2738" s="64"/>
    </row>
    <row r="2739" spans="1:1" x14ac:dyDescent="0.25">
      <c r="A2739" s="64"/>
    </row>
    <row r="2740" spans="1:1" x14ac:dyDescent="0.25">
      <c r="A2740" s="64"/>
    </row>
    <row r="2741" spans="1:1" x14ac:dyDescent="0.25">
      <c r="A2741" s="64"/>
    </row>
    <row r="2742" spans="1:1" x14ac:dyDescent="0.25">
      <c r="A2742" s="64"/>
    </row>
    <row r="2743" spans="1:1" x14ac:dyDescent="0.25">
      <c r="A2743" s="64"/>
    </row>
    <row r="2744" spans="1:1" x14ac:dyDescent="0.25">
      <c r="A2744" s="64"/>
    </row>
    <row r="2745" spans="1:1" x14ac:dyDescent="0.25">
      <c r="A2745" s="64"/>
    </row>
    <row r="2746" spans="1:1" x14ac:dyDescent="0.25">
      <c r="A2746" s="64"/>
    </row>
    <row r="2747" spans="1:1" x14ac:dyDescent="0.25">
      <c r="A2747" s="64"/>
    </row>
    <row r="2748" spans="1:1" x14ac:dyDescent="0.25">
      <c r="A2748" s="64"/>
    </row>
    <row r="2749" spans="1:1" x14ac:dyDescent="0.25">
      <c r="A2749" s="64"/>
    </row>
    <row r="2750" spans="1:1" x14ac:dyDescent="0.25">
      <c r="A2750" s="64"/>
    </row>
    <row r="2751" spans="1:1" x14ac:dyDescent="0.25">
      <c r="A2751" s="64"/>
    </row>
    <row r="2752" spans="1:1" x14ac:dyDescent="0.25">
      <c r="A2752" s="64"/>
    </row>
    <row r="2753" spans="1:1" x14ac:dyDescent="0.25">
      <c r="A2753" s="64"/>
    </row>
    <row r="2754" spans="1:1" x14ac:dyDescent="0.25">
      <c r="A2754" s="64"/>
    </row>
    <row r="2755" spans="1:1" x14ac:dyDescent="0.25">
      <c r="A2755" s="64"/>
    </row>
    <row r="2756" spans="1:1" x14ac:dyDescent="0.25">
      <c r="A2756" s="64"/>
    </row>
    <row r="2757" spans="1:1" x14ac:dyDescent="0.25">
      <c r="A2757" s="64"/>
    </row>
    <row r="2758" spans="1:1" x14ac:dyDescent="0.25">
      <c r="A2758" s="64"/>
    </row>
    <row r="2759" spans="1:1" x14ac:dyDescent="0.25">
      <c r="A2759" s="64"/>
    </row>
    <row r="2760" spans="1:1" x14ac:dyDescent="0.25">
      <c r="A2760" s="64"/>
    </row>
    <row r="2761" spans="1:1" x14ac:dyDescent="0.25">
      <c r="A2761" s="64"/>
    </row>
    <row r="2762" spans="1:1" x14ac:dyDescent="0.25">
      <c r="A2762" s="64"/>
    </row>
    <row r="2763" spans="1:1" x14ac:dyDescent="0.25">
      <c r="A2763" s="64"/>
    </row>
    <row r="2764" spans="1:1" x14ac:dyDescent="0.25">
      <c r="A2764" s="64"/>
    </row>
    <row r="2765" spans="1:1" x14ac:dyDescent="0.25">
      <c r="A2765" s="64"/>
    </row>
    <row r="2766" spans="1:1" x14ac:dyDescent="0.25">
      <c r="A2766" s="64"/>
    </row>
    <row r="2767" spans="1:1" x14ac:dyDescent="0.25">
      <c r="A2767" s="64"/>
    </row>
    <row r="2768" spans="1:1" x14ac:dyDescent="0.25">
      <c r="A2768" s="64"/>
    </row>
    <row r="2769" spans="1:1" x14ac:dyDescent="0.25">
      <c r="A2769" s="64"/>
    </row>
    <row r="2770" spans="1:1" x14ac:dyDescent="0.25">
      <c r="A2770" s="64"/>
    </row>
    <row r="2771" spans="1:1" x14ac:dyDescent="0.25">
      <c r="A2771" s="64"/>
    </row>
    <row r="2772" spans="1:1" x14ac:dyDescent="0.25">
      <c r="A2772" s="64"/>
    </row>
    <row r="2773" spans="1:1" x14ac:dyDescent="0.25">
      <c r="A2773" s="64"/>
    </row>
    <row r="2774" spans="1:1" x14ac:dyDescent="0.25">
      <c r="A2774" s="64"/>
    </row>
    <row r="2775" spans="1:1" x14ac:dyDescent="0.25">
      <c r="A2775" s="64"/>
    </row>
    <row r="2776" spans="1:1" x14ac:dyDescent="0.25">
      <c r="A2776" s="64"/>
    </row>
    <row r="2777" spans="1:1" x14ac:dyDescent="0.25">
      <c r="A2777" s="64"/>
    </row>
    <row r="2778" spans="1:1" x14ac:dyDescent="0.25">
      <c r="A2778" s="64"/>
    </row>
    <row r="2779" spans="1:1" x14ac:dyDescent="0.25">
      <c r="A2779" s="64"/>
    </row>
    <row r="2780" spans="1:1" x14ac:dyDescent="0.25">
      <c r="A2780" s="64"/>
    </row>
    <row r="2781" spans="1:1" x14ac:dyDescent="0.25">
      <c r="A2781" s="64"/>
    </row>
    <row r="2782" spans="1:1" x14ac:dyDescent="0.25">
      <c r="A2782" s="64"/>
    </row>
    <row r="2783" spans="1:1" x14ac:dyDescent="0.25">
      <c r="A2783" s="64"/>
    </row>
    <row r="2784" spans="1:1" x14ac:dyDescent="0.25">
      <c r="A2784" s="64"/>
    </row>
    <row r="2785" spans="1:1" x14ac:dyDescent="0.25">
      <c r="A2785" s="64"/>
    </row>
    <row r="2786" spans="1:1" x14ac:dyDescent="0.25">
      <c r="A2786" s="64"/>
    </row>
    <row r="2787" spans="1:1" x14ac:dyDescent="0.25">
      <c r="A2787" s="64"/>
    </row>
    <row r="2788" spans="1:1" x14ac:dyDescent="0.25">
      <c r="A2788" s="64"/>
    </row>
    <row r="2789" spans="1:1" x14ac:dyDescent="0.25">
      <c r="A2789" s="64"/>
    </row>
    <row r="2790" spans="1:1" x14ac:dyDescent="0.25">
      <c r="A2790" s="64"/>
    </row>
    <row r="2791" spans="1:1" x14ac:dyDescent="0.25">
      <c r="A2791" s="64"/>
    </row>
    <row r="2792" spans="1:1" x14ac:dyDescent="0.25">
      <c r="A2792" s="64"/>
    </row>
    <row r="2793" spans="1:1" x14ac:dyDescent="0.25">
      <c r="A2793" s="64"/>
    </row>
    <row r="2794" spans="1:1" x14ac:dyDescent="0.25">
      <c r="A2794" s="64"/>
    </row>
    <row r="2795" spans="1:1" x14ac:dyDescent="0.25">
      <c r="A2795" s="64"/>
    </row>
    <row r="2796" spans="1:1" x14ac:dyDescent="0.25">
      <c r="A2796" s="64"/>
    </row>
    <row r="2797" spans="1:1" x14ac:dyDescent="0.25">
      <c r="A2797" s="64"/>
    </row>
    <row r="2798" spans="1:1" x14ac:dyDescent="0.25">
      <c r="A2798" s="64"/>
    </row>
    <row r="2799" spans="1:1" x14ac:dyDescent="0.25">
      <c r="A2799" s="64"/>
    </row>
    <row r="2800" spans="1:1" x14ac:dyDescent="0.25">
      <c r="A2800" s="64"/>
    </row>
    <row r="2801" spans="1:1" x14ac:dyDescent="0.25">
      <c r="A2801" s="64"/>
    </row>
    <row r="2802" spans="1:1" x14ac:dyDescent="0.25">
      <c r="A2802" s="64"/>
    </row>
    <row r="2803" spans="1:1" x14ac:dyDescent="0.25">
      <c r="A2803" s="64"/>
    </row>
    <row r="2804" spans="1:1" x14ac:dyDescent="0.25">
      <c r="A2804" s="64"/>
    </row>
    <row r="2805" spans="1:1" x14ac:dyDescent="0.25">
      <c r="A2805" s="64"/>
    </row>
    <row r="2806" spans="1:1" x14ac:dyDescent="0.25">
      <c r="A2806" s="64"/>
    </row>
    <row r="2807" spans="1:1" x14ac:dyDescent="0.25">
      <c r="A2807" s="64"/>
    </row>
    <row r="2808" spans="1:1" x14ac:dyDescent="0.25">
      <c r="A2808" s="64"/>
    </row>
    <row r="2809" spans="1:1" x14ac:dyDescent="0.25">
      <c r="A2809" s="64"/>
    </row>
    <row r="2810" spans="1:1" x14ac:dyDescent="0.25">
      <c r="A2810" s="64"/>
    </row>
    <row r="2811" spans="1:1" x14ac:dyDescent="0.25">
      <c r="A2811" s="64"/>
    </row>
    <row r="2812" spans="1:1" x14ac:dyDescent="0.25">
      <c r="A2812" s="64"/>
    </row>
    <row r="2813" spans="1:1" x14ac:dyDescent="0.25">
      <c r="A2813" s="64"/>
    </row>
    <row r="2814" spans="1:1" x14ac:dyDescent="0.25">
      <c r="A2814" s="64"/>
    </row>
    <row r="2815" spans="1:1" x14ac:dyDescent="0.25">
      <c r="A2815" s="64"/>
    </row>
    <row r="2816" spans="1:1" x14ac:dyDescent="0.25">
      <c r="A2816" s="64"/>
    </row>
    <row r="2817" spans="1:1" x14ac:dyDescent="0.25">
      <c r="A2817" s="64"/>
    </row>
    <row r="2818" spans="1:1" x14ac:dyDescent="0.25">
      <c r="A2818" s="64"/>
    </row>
    <row r="2819" spans="1:1" x14ac:dyDescent="0.25">
      <c r="A2819" s="64"/>
    </row>
    <row r="2820" spans="1:1" x14ac:dyDescent="0.25">
      <c r="A2820" s="64"/>
    </row>
    <row r="2821" spans="1:1" x14ac:dyDescent="0.25">
      <c r="A2821" s="64"/>
    </row>
    <row r="2822" spans="1:1" x14ac:dyDescent="0.25">
      <c r="A2822" s="64"/>
    </row>
    <row r="2823" spans="1:1" x14ac:dyDescent="0.25">
      <c r="A2823" s="64"/>
    </row>
    <row r="2824" spans="1:1" x14ac:dyDescent="0.25">
      <c r="A2824" s="64"/>
    </row>
    <row r="2825" spans="1:1" x14ac:dyDescent="0.25">
      <c r="A2825" s="64"/>
    </row>
    <row r="2826" spans="1:1" x14ac:dyDescent="0.25">
      <c r="A2826" s="64"/>
    </row>
    <row r="2827" spans="1:1" x14ac:dyDescent="0.25">
      <c r="A2827" s="64"/>
    </row>
    <row r="2828" spans="1:1" x14ac:dyDescent="0.25">
      <c r="A2828" s="64"/>
    </row>
    <row r="2829" spans="1:1" x14ac:dyDescent="0.25">
      <c r="A2829" s="64"/>
    </row>
    <row r="2830" spans="1:1" x14ac:dyDescent="0.25">
      <c r="A2830" s="64"/>
    </row>
    <row r="2831" spans="1:1" x14ac:dyDescent="0.25">
      <c r="A2831" s="64"/>
    </row>
    <row r="2832" spans="1:1" x14ac:dyDescent="0.25">
      <c r="A2832" s="64"/>
    </row>
    <row r="2833" spans="1:1" x14ac:dyDescent="0.25">
      <c r="A2833" s="64"/>
    </row>
    <row r="2834" spans="1:1" x14ac:dyDescent="0.25">
      <c r="A2834" s="64"/>
    </row>
    <row r="2835" spans="1:1" x14ac:dyDescent="0.25">
      <c r="A2835" s="64"/>
    </row>
    <row r="2836" spans="1:1" x14ac:dyDescent="0.25">
      <c r="A2836" s="64"/>
    </row>
    <row r="2837" spans="1:1" x14ac:dyDescent="0.25">
      <c r="A2837" s="64"/>
    </row>
    <row r="2838" spans="1:1" x14ac:dyDescent="0.25">
      <c r="A2838" s="64"/>
    </row>
    <row r="2839" spans="1:1" x14ac:dyDescent="0.25">
      <c r="A2839" s="64"/>
    </row>
    <row r="2840" spans="1:1" x14ac:dyDescent="0.25">
      <c r="A2840" s="64"/>
    </row>
    <row r="2841" spans="1:1" x14ac:dyDescent="0.25">
      <c r="A2841" s="64"/>
    </row>
    <row r="2842" spans="1:1" x14ac:dyDescent="0.25">
      <c r="A2842" s="64"/>
    </row>
    <row r="2843" spans="1:1" x14ac:dyDescent="0.25">
      <c r="A2843" s="64"/>
    </row>
    <row r="2844" spans="1:1" x14ac:dyDescent="0.25">
      <c r="A2844" s="64"/>
    </row>
    <row r="2845" spans="1:1" x14ac:dyDescent="0.25">
      <c r="A2845" s="64"/>
    </row>
    <row r="2846" spans="1:1" x14ac:dyDescent="0.25">
      <c r="A2846" s="64"/>
    </row>
    <row r="2847" spans="1:1" x14ac:dyDescent="0.25">
      <c r="A2847" s="64"/>
    </row>
    <row r="2848" spans="1:1" x14ac:dyDescent="0.25">
      <c r="A2848" s="64"/>
    </row>
    <row r="2849" spans="1:1" x14ac:dyDescent="0.25">
      <c r="A2849" s="64"/>
    </row>
    <row r="2850" spans="1:1" x14ac:dyDescent="0.25">
      <c r="A2850" s="64"/>
    </row>
    <row r="2851" spans="1:1" x14ac:dyDescent="0.25">
      <c r="A2851" s="64"/>
    </row>
    <row r="2852" spans="1:1" x14ac:dyDescent="0.25">
      <c r="A2852" s="64"/>
    </row>
    <row r="2853" spans="1:1" x14ac:dyDescent="0.25">
      <c r="A2853" s="64"/>
    </row>
    <row r="2854" spans="1:1" x14ac:dyDescent="0.25">
      <c r="A2854" s="64"/>
    </row>
    <row r="2855" spans="1:1" x14ac:dyDescent="0.25">
      <c r="A2855" s="64"/>
    </row>
    <row r="2856" spans="1:1" x14ac:dyDescent="0.25">
      <c r="A2856" s="64"/>
    </row>
    <row r="2857" spans="1:1" x14ac:dyDescent="0.25">
      <c r="A2857" s="64"/>
    </row>
    <row r="2858" spans="1:1" x14ac:dyDescent="0.25">
      <c r="A2858" s="64"/>
    </row>
    <row r="2859" spans="1:1" x14ac:dyDescent="0.25">
      <c r="A2859" s="64"/>
    </row>
    <row r="2860" spans="1:1" x14ac:dyDescent="0.25">
      <c r="A2860" s="64"/>
    </row>
    <row r="2861" spans="1:1" x14ac:dyDescent="0.25">
      <c r="A2861" s="64"/>
    </row>
    <row r="2862" spans="1:1" x14ac:dyDescent="0.25">
      <c r="A2862" s="64"/>
    </row>
    <row r="2863" spans="1:1" x14ac:dyDescent="0.25">
      <c r="A2863" s="64"/>
    </row>
    <row r="2864" spans="1:1" x14ac:dyDescent="0.25">
      <c r="A2864" s="64"/>
    </row>
    <row r="2865" spans="1:1" x14ac:dyDescent="0.25">
      <c r="A2865" s="64"/>
    </row>
    <row r="2866" spans="1:1" x14ac:dyDescent="0.25">
      <c r="A2866" s="64"/>
    </row>
    <row r="2867" spans="1:1" x14ac:dyDescent="0.25">
      <c r="A2867" s="64"/>
    </row>
    <row r="2868" spans="1:1" x14ac:dyDescent="0.25">
      <c r="A2868" s="64"/>
    </row>
    <row r="2869" spans="1:1" x14ac:dyDescent="0.25">
      <c r="A2869" s="64"/>
    </row>
    <row r="2870" spans="1:1" x14ac:dyDescent="0.25">
      <c r="A2870" s="64"/>
    </row>
    <row r="2871" spans="1:1" x14ac:dyDescent="0.25">
      <c r="A2871" s="64"/>
    </row>
    <row r="2872" spans="1:1" x14ac:dyDescent="0.25">
      <c r="A2872" s="64"/>
    </row>
    <row r="2873" spans="1:1" x14ac:dyDescent="0.25">
      <c r="A2873" s="64"/>
    </row>
    <row r="2874" spans="1:1" x14ac:dyDescent="0.25">
      <c r="A2874" s="64"/>
    </row>
    <row r="2875" spans="1:1" x14ac:dyDescent="0.25">
      <c r="A2875" s="64"/>
    </row>
    <row r="2876" spans="1:1" x14ac:dyDescent="0.25">
      <c r="A2876" s="64"/>
    </row>
    <row r="2877" spans="1:1" x14ac:dyDescent="0.25">
      <c r="A2877" s="64"/>
    </row>
    <row r="2878" spans="1:1" x14ac:dyDescent="0.25">
      <c r="A2878" s="64"/>
    </row>
    <row r="2879" spans="1:1" x14ac:dyDescent="0.25">
      <c r="A2879" s="64"/>
    </row>
    <row r="2880" spans="1:1" x14ac:dyDescent="0.25">
      <c r="A2880" s="64"/>
    </row>
    <row r="2881" spans="1:1" x14ac:dyDescent="0.25">
      <c r="A2881" s="64"/>
    </row>
    <row r="2882" spans="1:1" x14ac:dyDescent="0.25">
      <c r="A2882" s="64"/>
    </row>
    <row r="2883" spans="1:1" x14ac:dyDescent="0.25">
      <c r="A2883" s="64"/>
    </row>
    <row r="2884" spans="1:1" x14ac:dyDescent="0.25">
      <c r="A2884" s="64"/>
    </row>
    <row r="2885" spans="1:1" x14ac:dyDescent="0.25">
      <c r="A2885" s="64"/>
    </row>
    <row r="2886" spans="1:1" x14ac:dyDescent="0.25">
      <c r="A2886" s="64"/>
    </row>
    <row r="2887" spans="1:1" x14ac:dyDescent="0.25">
      <c r="A2887" s="64"/>
    </row>
    <row r="2888" spans="1:1" x14ac:dyDescent="0.25">
      <c r="A2888" s="64"/>
    </row>
    <row r="2889" spans="1:1" x14ac:dyDescent="0.25">
      <c r="A2889" s="64"/>
    </row>
    <row r="2890" spans="1:1" x14ac:dyDescent="0.25">
      <c r="A2890" s="64"/>
    </row>
    <row r="2891" spans="1:1" x14ac:dyDescent="0.25">
      <c r="A2891" s="64"/>
    </row>
    <row r="2892" spans="1:1" x14ac:dyDescent="0.25">
      <c r="A2892" s="64"/>
    </row>
    <row r="2893" spans="1:1" x14ac:dyDescent="0.25">
      <c r="A2893" s="64"/>
    </row>
    <row r="2894" spans="1:1" x14ac:dyDescent="0.25">
      <c r="A2894" s="64"/>
    </row>
    <row r="2895" spans="1:1" x14ac:dyDescent="0.25">
      <c r="A2895" s="64"/>
    </row>
    <row r="2896" spans="1:1" x14ac:dyDescent="0.25">
      <c r="A2896" s="64"/>
    </row>
    <row r="2897" spans="1:1" x14ac:dyDescent="0.25">
      <c r="A2897" s="64"/>
    </row>
    <row r="2898" spans="1:1" x14ac:dyDescent="0.25">
      <c r="A2898" s="64"/>
    </row>
    <row r="2899" spans="1:1" x14ac:dyDescent="0.25">
      <c r="A2899" s="64"/>
    </row>
    <row r="2900" spans="1:1" x14ac:dyDescent="0.25">
      <c r="A2900" s="64"/>
    </row>
    <row r="2901" spans="1:1" x14ac:dyDescent="0.25">
      <c r="A2901" s="64"/>
    </row>
    <row r="2902" spans="1:1" x14ac:dyDescent="0.25">
      <c r="A2902" s="64"/>
    </row>
    <row r="2903" spans="1:1" x14ac:dyDescent="0.25">
      <c r="A2903" s="64"/>
    </row>
    <row r="2904" spans="1:1" x14ac:dyDescent="0.25">
      <c r="A2904" s="64"/>
    </row>
    <row r="2905" spans="1:1" x14ac:dyDescent="0.25">
      <c r="A2905" s="64"/>
    </row>
    <row r="2906" spans="1:1" x14ac:dyDescent="0.25">
      <c r="A2906" s="64"/>
    </row>
    <row r="2907" spans="1:1" x14ac:dyDescent="0.25">
      <c r="A2907" s="64"/>
    </row>
    <row r="2908" spans="1:1" x14ac:dyDescent="0.25">
      <c r="A2908" s="64"/>
    </row>
    <row r="2909" spans="1:1" x14ac:dyDescent="0.25">
      <c r="A2909" s="64"/>
    </row>
    <row r="2910" spans="1:1" x14ac:dyDescent="0.25">
      <c r="A2910" s="64"/>
    </row>
    <row r="2911" spans="1:1" x14ac:dyDescent="0.25">
      <c r="A2911" s="64"/>
    </row>
    <row r="2912" spans="1:1" x14ac:dyDescent="0.25">
      <c r="A2912" s="64"/>
    </row>
    <row r="2913" spans="1:1" x14ac:dyDescent="0.25">
      <c r="A2913" s="64"/>
    </row>
    <row r="2914" spans="1:1" x14ac:dyDescent="0.25">
      <c r="A2914" s="64"/>
    </row>
    <row r="2915" spans="1:1" x14ac:dyDescent="0.25">
      <c r="A2915" s="64"/>
    </row>
    <row r="2916" spans="1:1" x14ac:dyDescent="0.25">
      <c r="A2916" s="64"/>
    </row>
    <row r="2917" spans="1:1" x14ac:dyDescent="0.25">
      <c r="A2917" s="64"/>
    </row>
    <row r="2918" spans="1:1" x14ac:dyDescent="0.25">
      <c r="A2918" s="64"/>
    </row>
    <row r="2919" spans="1:1" x14ac:dyDescent="0.25">
      <c r="A2919" s="64"/>
    </row>
    <row r="2920" spans="1:1" x14ac:dyDescent="0.25">
      <c r="A2920" s="64"/>
    </row>
    <row r="2921" spans="1:1" x14ac:dyDescent="0.25">
      <c r="A2921" s="64"/>
    </row>
    <row r="2922" spans="1:1" x14ac:dyDescent="0.25">
      <c r="A2922" s="64"/>
    </row>
    <row r="2923" spans="1:1" x14ac:dyDescent="0.25">
      <c r="A2923" s="64"/>
    </row>
    <row r="2924" spans="1:1" x14ac:dyDescent="0.25">
      <c r="A2924" s="64"/>
    </row>
    <row r="2925" spans="1:1" x14ac:dyDescent="0.25">
      <c r="A2925" s="64"/>
    </row>
    <row r="2926" spans="1:1" x14ac:dyDescent="0.25">
      <c r="A2926" s="64"/>
    </row>
    <row r="2927" spans="1:1" x14ac:dyDescent="0.25">
      <c r="A2927" s="64"/>
    </row>
    <row r="2928" spans="1:1" x14ac:dyDescent="0.25">
      <c r="A2928" s="64"/>
    </row>
    <row r="2929" spans="1:1" x14ac:dyDescent="0.25">
      <c r="A2929" s="64"/>
    </row>
    <row r="2930" spans="1:1" x14ac:dyDescent="0.25">
      <c r="A2930" s="64"/>
    </row>
    <row r="2931" spans="1:1" x14ac:dyDescent="0.25">
      <c r="A2931" s="64"/>
    </row>
    <row r="2932" spans="1:1" x14ac:dyDescent="0.25">
      <c r="A2932" s="64"/>
    </row>
    <row r="2933" spans="1:1" x14ac:dyDescent="0.25">
      <c r="A2933" s="64"/>
    </row>
    <row r="2934" spans="1:1" x14ac:dyDescent="0.25">
      <c r="A2934" s="64"/>
    </row>
    <row r="2935" spans="1:1" x14ac:dyDescent="0.25">
      <c r="A2935" s="64"/>
    </row>
    <row r="2936" spans="1:1" x14ac:dyDescent="0.25">
      <c r="A2936" s="64"/>
    </row>
    <row r="2937" spans="1:1" x14ac:dyDescent="0.25">
      <c r="A2937" s="64"/>
    </row>
    <row r="2938" spans="1:1" x14ac:dyDescent="0.25">
      <c r="A2938" s="64"/>
    </row>
    <row r="2939" spans="1:1" x14ac:dyDescent="0.25">
      <c r="A2939" s="64"/>
    </row>
    <row r="2940" spans="1:1" x14ac:dyDescent="0.25">
      <c r="A2940" s="64"/>
    </row>
    <row r="2941" spans="1:1" x14ac:dyDescent="0.25">
      <c r="A2941" s="64"/>
    </row>
    <row r="2942" spans="1:1" x14ac:dyDescent="0.25">
      <c r="A2942" s="64"/>
    </row>
    <row r="2943" spans="1:1" x14ac:dyDescent="0.25">
      <c r="A2943" s="64"/>
    </row>
    <row r="2944" spans="1:1" x14ac:dyDescent="0.25">
      <c r="A2944" s="64"/>
    </row>
    <row r="2945" spans="1:1" x14ac:dyDescent="0.25">
      <c r="A2945" s="64"/>
    </row>
    <row r="2946" spans="1:1" x14ac:dyDescent="0.25">
      <c r="A2946" s="64"/>
    </row>
    <row r="2947" spans="1:1" x14ac:dyDescent="0.25">
      <c r="A2947" s="64"/>
    </row>
    <row r="2948" spans="1:1" x14ac:dyDescent="0.25">
      <c r="A2948" s="64"/>
    </row>
    <row r="2949" spans="1:1" x14ac:dyDescent="0.25">
      <c r="A2949" s="64"/>
    </row>
    <row r="2950" spans="1:1" x14ac:dyDescent="0.25">
      <c r="A2950" s="64"/>
    </row>
    <row r="2951" spans="1:1" x14ac:dyDescent="0.25">
      <c r="A2951" s="64"/>
    </row>
    <row r="2952" spans="1:1" x14ac:dyDescent="0.25">
      <c r="A2952" s="64"/>
    </row>
    <row r="2953" spans="1:1" x14ac:dyDescent="0.25">
      <c r="A2953" s="64"/>
    </row>
    <row r="2954" spans="1:1" x14ac:dyDescent="0.25">
      <c r="A2954" s="64"/>
    </row>
    <row r="2955" spans="1:1" x14ac:dyDescent="0.25">
      <c r="A2955" s="64"/>
    </row>
    <row r="2956" spans="1:1" x14ac:dyDescent="0.25">
      <c r="A2956" s="64"/>
    </row>
    <row r="2957" spans="1:1" x14ac:dyDescent="0.25">
      <c r="A2957" s="64"/>
    </row>
    <row r="2958" spans="1:1" x14ac:dyDescent="0.25">
      <c r="A2958" s="64"/>
    </row>
    <row r="2959" spans="1:1" x14ac:dyDescent="0.25">
      <c r="A2959" s="64"/>
    </row>
    <row r="2960" spans="1:1" x14ac:dyDescent="0.25">
      <c r="A2960" s="64"/>
    </row>
    <row r="2961" spans="1:1" x14ac:dyDescent="0.25">
      <c r="A2961" s="64"/>
    </row>
    <row r="2962" spans="1:1" x14ac:dyDescent="0.25">
      <c r="A2962" s="64"/>
    </row>
    <row r="2963" spans="1:1" x14ac:dyDescent="0.25">
      <c r="A2963" s="64"/>
    </row>
    <row r="2964" spans="1:1" x14ac:dyDescent="0.25">
      <c r="A2964" s="64"/>
    </row>
    <row r="2965" spans="1:1" x14ac:dyDescent="0.25">
      <c r="A2965" s="64"/>
    </row>
    <row r="2966" spans="1:1" x14ac:dyDescent="0.25">
      <c r="A2966" s="64"/>
    </row>
    <row r="2967" spans="1:1" x14ac:dyDescent="0.25">
      <c r="A2967" s="64"/>
    </row>
    <row r="2968" spans="1:1" x14ac:dyDescent="0.25">
      <c r="A2968" s="64"/>
    </row>
    <row r="2969" spans="1:1" x14ac:dyDescent="0.25">
      <c r="A2969" s="64"/>
    </row>
    <row r="2970" spans="1:1" x14ac:dyDescent="0.25">
      <c r="A2970" s="64"/>
    </row>
    <row r="2971" spans="1:1" x14ac:dyDescent="0.25">
      <c r="A2971" s="64"/>
    </row>
    <row r="2972" spans="1:1" x14ac:dyDescent="0.25">
      <c r="A2972" s="64"/>
    </row>
    <row r="2973" spans="1:1" x14ac:dyDescent="0.25">
      <c r="A2973" s="64"/>
    </row>
    <row r="2974" spans="1:1" x14ac:dyDescent="0.25">
      <c r="A2974" s="64"/>
    </row>
    <row r="2975" spans="1:1" x14ac:dyDescent="0.25">
      <c r="A2975" s="64"/>
    </row>
    <row r="2976" spans="1:1" x14ac:dyDescent="0.25">
      <c r="A2976" s="64"/>
    </row>
    <row r="2977" spans="1:1" x14ac:dyDescent="0.25">
      <c r="A2977" s="64"/>
    </row>
    <row r="2978" spans="1:1" x14ac:dyDescent="0.25">
      <c r="A2978" s="64"/>
    </row>
    <row r="2979" spans="1:1" x14ac:dyDescent="0.25">
      <c r="A2979" s="64"/>
    </row>
    <row r="2980" spans="1:1" x14ac:dyDescent="0.25">
      <c r="A2980" s="64"/>
    </row>
    <row r="2981" spans="1:1" x14ac:dyDescent="0.25">
      <c r="A2981" s="64"/>
    </row>
    <row r="2982" spans="1:1" x14ac:dyDescent="0.25">
      <c r="A2982" s="64"/>
    </row>
    <row r="2983" spans="1:1" x14ac:dyDescent="0.25">
      <c r="A2983" s="64"/>
    </row>
    <row r="2984" spans="1:1" x14ac:dyDescent="0.25">
      <c r="A2984" s="64"/>
    </row>
    <row r="2985" spans="1:1" x14ac:dyDescent="0.25">
      <c r="A2985" s="64"/>
    </row>
    <row r="2986" spans="1:1" x14ac:dyDescent="0.25">
      <c r="A2986" s="64"/>
    </row>
    <row r="2987" spans="1:1" x14ac:dyDescent="0.25">
      <c r="A2987" s="64"/>
    </row>
    <row r="2988" spans="1:1" x14ac:dyDescent="0.25">
      <c r="A2988" s="64"/>
    </row>
    <row r="2989" spans="1:1" x14ac:dyDescent="0.25">
      <c r="A2989" s="64"/>
    </row>
    <row r="2990" spans="1:1" x14ac:dyDescent="0.25">
      <c r="A2990" s="64"/>
    </row>
    <row r="2991" spans="1:1" x14ac:dyDescent="0.25">
      <c r="A2991" s="64"/>
    </row>
    <row r="2992" spans="1:1" x14ac:dyDescent="0.25">
      <c r="A2992" s="64"/>
    </row>
    <row r="2993" spans="1:1" x14ac:dyDescent="0.25">
      <c r="A2993" s="64"/>
    </row>
    <row r="2994" spans="1:1" x14ac:dyDescent="0.25">
      <c r="A2994" s="64"/>
    </row>
    <row r="2995" spans="1:1" x14ac:dyDescent="0.25">
      <c r="A2995" s="64"/>
    </row>
    <row r="2996" spans="1:1" x14ac:dyDescent="0.25">
      <c r="A2996" s="64"/>
    </row>
    <row r="2997" spans="1:1" x14ac:dyDescent="0.25">
      <c r="A2997" s="64"/>
    </row>
    <row r="2998" spans="1:1" x14ac:dyDescent="0.25">
      <c r="A2998" s="64"/>
    </row>
    <row r="2999" spans="1:1" x14ac:dyDescent="0.25">
      <c r="A2999" s="64"/>
    </row>
    <row r="3000" spans="1:1" x14ac:dyDescent="0.25">
      <c r="A3000" s="64"/>
    </row>
    <row r="3001" spans="1:1" x14ac:dyDescent="0.25">
      <c r="A3001" s="64"/>
    </row>
    <row r="3002" spans="1:1" x14ac:dyDescent="0.25">
      <c r="A3002" s="64"/>
    </row>
    <row r="3003" spans="1:1" x14ac:dyDescent="0.25">
      <c r="A3003" s="64"/>
    </row>
    <row r="3004" spans="1:1" x14ac:dyDescent="0.25">
      <c r="A3004" s="64"/>
    </row>
    <row r="3005" spans="1:1" x14ac:dyDescent="0.25">
      <c r="A3005" s="64"/>
    </row>
    <row r="3006" spans="1:1" x14ac:dyDescent="0.25">
      <c r="A3006" s="64"/>
    </row>
    <row r="3007" spans="1:1" x14ac:dyDescent="0.25">
      <c r="A3007" s="64"/>
    </row>
    <row r="3008" spans="1:1" x14ac:dyDescent="0.25">
      <c r="A3008" s="64"/>
    </row>
    <row r="3009" spans="1:1" x14ac:dyDescent="0.25">
      <c r="A3009" s="64"/>
    </row>
    <row r="3010" spans="1:1" x14ac:dyDescent="0.25">
      <c r="A3010" s="64"/>
    </row>
    <row r="3011" spans="1:1" x14ac:dyDescent="0.25">
      <c r="A3011" s="64"/>
    </row>
    <row r="3012" spans="1:1" x14ac:dyDescent="0.25">
      <c r="A3012" s="64"/>
    </row>
    <row r="3013" spans="1:1" x14ac:dyDescent="0.25">
      <c r="A3013" s="64"/>
    </row>
    <row r="3014" spans="1:1" x14ac:dyDescent="0.25">
      <c r="A3014" s="64"/>
    </row>
    <row r="3015" spans="1:1" x14ac:dyDescent="0.25">
      <c r="A3015" s="64"/>
    </row>
    <row r="3016" spans="1:1" x14ac:dyDescent="0.25">
      <c r="A3016" s="64"/>
    </row>
    <row r="3017" spans="1:1" x14ac:dyDescent="0.25">
      <c r="A3017" s="64"/>
    </row>
    <row r="3018" spans="1:1" x14ac:dyDescent="0.25">
      <c r="A3018" s="64"/>
    </row>
    <row r="3019" spans="1:1" x14ac:dyDescent="0.25">
      <c r="A3019" s="64"/>
    </row>
    <row r="3020" spans="1:1" x14ac:dyDescent="0.25">
      <c r="A3020" s="64"/>
    </row>
    <row r="3021" spans="1:1" x14ac:dyDescent="0.25">
      <c r="A3021" s="64"/>
    </row>
    <row r="3022" spans="1:1" x14ac:dyDescent="0.25">
      <c r="A3022" s="64"/>
    </row>
    <row r="3023" spans="1:1" x14ac:dyDescent="0.25">
      <c r="A3023" s="64"/>
    </row>
    <row r="3024" spans="1:1" x14ac:dyDescent="0.25">
      <c r="A3024" s="64"/>
    </row>
    <row r="3025" spans="1:1" x14ac:dyDescent="0.25">
      <c r="A3025" s="64"/>
    </row>
    <row r="3026" spans="1:1" x14ac:dyDescent="0.25">
      <c r="A3026" s="64"/>
    </row>
    <row r="3027" spans="1:1" x14ac:dyDescent="0.25">
      <c r="A3027" s="64"/>
    </row>
    <row r="3028" spans="1:1" x14ac:dyDescent="0.25">
      <c r="A3028" s="64"/>
    </row>
    <row r="3029" spans="1:1" x14ac:dyDescent="0.25">
      <c r="A3029" s="64"/>
    </row>
    <row r="3030" spans="1:1" x14ac:dyDescent="0.25">
      <c r="A3030" s="64"/>
    </row>
    <row r="3031" spans="1:1" x14ac:dyDescent="0.25">
      <c r="A3031" s="64"/>
    </row>
    <row r="3032" spans="1:1" x14ac:dyDescent="0.25">
      <c r="A3032" s="64"/>
    </row>
    <row r="3033" spans="1:1" x14ac:dyDescent="0.25">
      <c r="A3033" s="64"/>
    </row>
    <row r="3034" spans="1:1" x14ac:dyDescent="0.25">
      <c r="A3034" s="64"/>
    </row>
    <row r="3035" spans="1:1" x14ac:dyDescent="0.25">
      <c r="A3035" s="64"/>
    </row>
    <row r="3036" spans="1:1" x14ac:dyDescent="0.25">
      <c r="A3036" s="64"/>
    </row>
    <row r="3037" spans="1:1" x14ac:dyDescent="0.25">
      <c r="A3037" s="64"/>
    </row>
    <row r="3038" spans="1:1" x14ac:dyDescent="0.25">
      <c r="A3038" s="64"/>
    </row>
    <row r="3039" spans="1:1" x14ac:dyDescent="0.25">
      <c r="A3039" s="64"/>
    </row>
    <row r="3040" spans="1:1" x14ac:dyDescent="0.25">
      <c r="A3040" s="64"/>
    </row>
    <row r="3041" spans="1:1" x14ac:dyDescent="0.25">
      <c r="A3041" s="64"/>
    </row>
    <row r="3042" spans="1:1" x14ac:dyDescent="0.25">
      <c r="A3042" s="64"/>
    </row>
    <row r="3043" spans="1:1" x14ac:dyDescent="0.25">
      <c r="A3043" s="64"/>
    </row>
    <row r="3044" spans="1:1" x14ac:dyDescent="0.25">
      <c r="A3044" s="64"/>
    </row>
    <row r="3045" spans="1:1" x14ac:dyDescent="0.25">
      <c r="A3045" s="64"/>
    </row>
    <row r="3046" spans="1:1" x14ac:dyDescent="0.25">
      <c r="A3046" s="64"/>
    </row>
    <row r="3047" spans="1:1" x14ac:dyDescent="0.25">
      <c r="A3047" s="64"/>
    </row>
    <row r="3048" spans="1:1" x14ac:dyDescent="0.25">
      <c r="A3048" s="64"/>
    </row>
    <row r="3049" spans="1:1" x14ac:dyDescent="0.25">
      <c r="A3049" s="64"/>
    </row>
    <row r="3050" spans="1:1" x14ac:dyDescent="0.25">
      <c r="A3050" s="64"/>
    </row>
    <row r="3051" spans="1:1" x14ac:dyDescent="0.25">
      <c r="A3051" s="64"/>
    </row>
    <row r="3052" spans="1:1" x14ac:dyDescent="0.25">
      <c r="A3052" s="64"/>
    </row>
    <row r="3053" spans="1:1" x14ac:dyDescent="0.25">
      <c r="A3053" s="64"/>
    </row>
    <row r="3054" spans="1:1" x14ac:dyDescent="0.25">
      <c r="A3054" s="64"/>
    </row>
    <row r="3055" spans="1:1" x14ac:dyDescent="0.25">
      <c r="A3055" s="64"/>
    </row>
    <row r="3056" spans="1:1" x14ac:dyDescent="0.25">
      <c r="A3056" s="64"/>
    </row>
    <row r="3057" spans="1:1" x14ac:dyDescent="0.25">
      <c r="A3057" s="64"/>
    </row>
    <row r="3058" spans="1:1" x14ac:dyDescent="0.25">
      <c r="A3058" s="64"/>
    </row>
    <row r="3059" spans="1:1" x14ac:dyDescent="0.25">
      <c r="A3059" s="64"/>
    </row>
    <row r="3060" spans="1:1" x14ac:dyDescent="0.25">
      <c r="A3060" s="64"/>
    </row>
    <row r="3061" spans="1:1" x14ac:dyDescent="0.25">
      <c r="A3061" s="64"/>
    </row>
    <row r="3062" spans="1:1" x14ac:dyDescent="0.25">
      <c r="A3062" s="64"/>
    </row>
    <row r="3063" spans="1:1" x14ac:dyDescent="0.25">
      <c r="A3063" s="64"/>
    </row>
    <row r="3064" spans="1:1" x14ac:dyDescent="0.25">
      <c r="A3064" s="64"/>
    </row>
    <row r="3065" spans="1:1" x14ac:dyDescent="0.25">
      <c r="A3065" s="64"/>
    </row>
    <row r="3066" spans="1:1" x14ac:dyDescent="0.25">
      <c r="A3066" s="64"/>
    </row>
    <row r="3067" spans="1:1" x14ac:dyDescent="0.25">
      <c r="A3067" s="64"/>
    </row>
    <row r="3068" spans="1:1" x14ac:dyDescent="0.25">
      <c r="A3068" s="64"/>
    </row>
    <row r="3069" spans="1:1" x14ac:dyDescent="0.25">
      <c r="A3069" s="64"/>
    </row>
    <row r="3070" spans="1:1" x14ac:dyDescent="0.25">
      <c r="A3070" s="64"/>
    </row>
    <row r="3071" spans="1:1" x14ac:dyDescent="0.25">
      <c r="A3071" s="64"/>
    </row>
    <row r="3072" spans="1:1" x14ac:dyDescent="0.25">
      <c r="A3072" s="64"/>
    </row>
    <row r="3073" spans="1:1" x14ac:dyDescent="0.25">
      <c r="A3073" s="64"/>
    </row>
    <row r="3074" spans="1:1" x14ac:dyDescent="0.25">
      <c r="A3074" s="64"/>
    </row>
    <row r="3075" spans="1:1" x14ac:dyDescent="0.25">
      <c r="A3075" s="64"/>
    </row>
    <row r="3076" spans="1:1" x14ac:dyDescent="0.25">
      <c r="A3076" s="64"/>
    </row>
    <row r="3077" spans="1:1" x14ac:dyDescent="0.25">
      <c r="A3077" s="64"/>
    </row>
    <row r="3078" spans="1:1" x14ac:dyDescent="0.25">
      <c r="A3078" s="64"/>
    </row>
    <row r="3079" spans="1:1" x14ac:dyDescent="0.25">
      <c r="A3079" s="64"/>
    </row>
    <row r="3080" spans="1:1" x14ac:dyDescent="0.25">
      <c r="A3080" s="64"/>
    </row>
    <row r="3081" spans="1:1" x14ac:dyDescent="0.25">
      <c r="A3081" s="64"/>
    </row>
    <row r="3082" spans="1:1" x14ac:dyDescent="0.25">
      <c r="A3082" s="64"/>
    </row>
    <row r="3083" spans="1:1" x14ac:dyDescent="0.25">
      <c r="A3083" s="64"/>
    </row>
    <row r="3084" spans="1:1" x14ac:dyDescent="0.25">
      <c r="A3084" s="64"/>
    </row>
    <row r="3085" spans="1:1" x14ac:dyDescent="0.25">
      <c r="A3085" s="64"/>
    </row>
    <row r="3086" spans="1:1" x14ac:dyDescent="0.25">
      <c r="A3086" s="64"/>
    </row>
    <row r="3087" spans="1:1" x14ac:dyDescent="0.25">
      <c r="A3087" s="64"/>
    </row>
    <row r="3088" spans="1:1" x14ac:dyDescent="0.25">
      <c r="A3088" s="64"/>
    </row>
    <row r="3089" spans="1:1" x14ac:dyDescent="0.25">
      <c r="A3089" s="64"/>
    </row>
    <row r="3090" spans="1:1" x14ac:dyDescent="0.25">
      <c r="A3090" s="64"/>
    </row>
    <row r="3091" spans="1:1" x14ac:dyDescent="0.25">
      <c r="A3091" s="64"/>
    </row>
    <row r="3092" spans="1:1" x14ac:dyDescent="0.25">
      <c r="A3092" s="64"/>
    </row>
    <row r="3093" spans="1:1" x14ac:dyDescent="0.25">
      <c r="A3093" s="64"/>
    </row>
    <row r="3094" spans="1:1" x14ac:dyDescent="0.25">
      <c r="A3094" s="64"/>
    </row>
    <row r="3095" spans="1:1" x14ac:dyDescent="0.25">
      <c r="A3095" s="64"/>
    </row>
    <row r="3096" spans="1:1" x14ac:dyDescent="0.25">
      <c r="A3096" s="64"/>
    </row>
    <row r="3097" spans="1:1" x14ac:dyDescent="0.25">
      <c r="A3097" s="64"/>
    </row>
    <row r="3098" spans="1:1" x14ac:dyDescent="0.25">
      <c r="A3098" s="64"/>
    </row>
    <row r="3099" spans="1:1" x14ac:dyDescent="0.25">
      <c r="A3099" s="64"/>
    </row>
    <row r="3100" spans="1:1" x14ac:dyDescent="0.25">
      <c r="A3100" s="64"/>
    </row>
    <row r="3101" spans="1:1" x14ac:dyDescent="0.25">
      <c r="A3101" s="64"/>
    </row>
    <row r="3102" spans="1:1" x14ac:dyDescent="0.25">
      <c r="A3102" s="64"/>
    </row>
    <row r="3103" spans="1:1" x14ac:dyDescent="0.25">
      <c r="A3103" s="64"/>
    </row>
    <row r="3104" spans="1:1" x14ac:dyDescent="0.25">
      <c r="A3104" s="64"/>
    </row>
    <row r="3105" spans="1:1" x14ac:dyDescent="0.25">
      <c r="A3105" s="64"/>
    </row>
    <row r="3106" spans="1:1" x14ac:dyDescent="0.25">
      <c r="A3106" s="64"/>
    </row>
    <row r="3107" spans="1:1" x14ac:dyDescent="0.25">
      <c r="A3107" s="64"/>
    </row>
    <row r="3108" spans="1:1" x14ac:dyDescent="0.25">
      <c r="A3108" s="64"/>
    </row>
    <row r="3109" spans="1:1" x14ac:dyDescent="0.25">
      <c r="A3109" s="64"/>
    </row>
    <row r="3110" spans="1:1" x14ac:dyDescent="0.25">
      <c r="A3110" s="64"/>
    </row>
    <row r="3111" spans="1:1" x14ac:dyDescent="0.25">
      <c r="A3111" s="64"/>
    </row>
    <row r="3112" spans="1:1" x14ac:dyDescent="0.25">
      <c r="A3112" s="64"/>
    </row>
    <row r="3113" spans="1:1" x14ac:dyDescent="0.25">
      <c r="A3113" s="64"/>
    </row>
    <row r="3114" spans="1:1" x14ac:dyDescent="0.25">
      <c r="A3114" s="64"/>
    </row>
    <row r="3115" spans="1:1" x14ac:dyDescent="0.25">
      <c r="A3115" s="64"/>
    </row>
    <row r="3116" spans="1:1" x14ac:dyDescent="0.25">
      <c r="A3116" s="64"/>
    </row>
    <row r="3117" spans="1:1" x14ac:dyDescent="0.25">
      <c r="A3117" s="64"/>
    </row>
    <row r="3118" spans="1:1" x14ac:dyDescent="0.25">
      <c r="A3118" s="64"/>
    </row>
    <row r="3119" spans="1:1" x14ac:dyDescent="0.25">
      <c r="A3119" s="64"/>
    </row>
    <row r="3120" spans="1:1" x14ac:dyDescent="0.25">
      <c r="A3120" s="64"/>
    </row>
    <row r="3121" spans="1:1" x14ac:dyDescent="0.25">
      <c r="A3121" s="64"/>
    </row>
    <row r="3122" spans="1:1" x14ac:dyDescent="0.25">
      <c r="A3122" s="64"/>
    </row>
    <row r="3123" spans="1:1" x14ac:dyDescent="0.25">
      <c r="A3123" s="64"/>
    </row>
    <row r="3124" spans="1:1" x14ac:dyDescent="0.25">
      <c r="A3124" s="64"/>
    </row>
    <row r="3125" spans="1:1" x14ac:dyDescent="0.25">
      <c r="A3125" s="64"/>
    </row>
    <row r="3126" spans="1:1" x14ac:dyDescent="0.25">
      <c r="A3126" s="64"/>
    </row>
    <row r="3127" spans="1:1" x14ac:dyDescent="0.25">
      <c r="A3127" s="64"/>
    </row>
    <row r="3128" spans="1:1" x14ac:dyDescent="0.25">
      <c r="A3128" s="64"/>
    </row>
    <row r="3129" spans="1:1" x14ac:dyDescent="0.25">
      <c r="A3129" s="64"/>
    </row>
    <row r="3130" spans="1:1" x14ac:dyDescent="0.25">
      <c r="A3130" s="64"/>
    </row>
    <row r="3131" spans="1:1" x14ac:dyDescent="0.25">
      <c r="A3131" s="64"/>
    </row>
    <row r="3132" spans="1:1" x14ac:dyDescent="0.25">
      <c r="A3132" s="64"/>
    </row>
    <row r="3133" spans="1:1" x14ac:dyDescent="0.25">
      <c r="A3133" s="64"/>
    </row>
    <row r="3134" spans="1:1" x14ac:dyDescent="0.25">
      <c r="A3134" s="64"/>
    </row>
    <row r="3135" spans="1:1" x14ac:dyDescent="0.25">
      <c r="A3135" s="64"/>
    </row>
    <row r="3136" spans="1:1" x14ac:dyDescent="0.25">
      <c r="A3136" s="64"/>
    </row>
    <row r="3137" spans="1:1" x14ac:dyDescent="0.25">
      <c r="A3137" s="64"/>
    </row>
    <row r="3138" spans="1:1" x14ac:dyDescent="0.25">
      <c r="A3138" s="64"/>
    </row>
    <row r="3139" spans="1:1" x14ac:dyDescent="0.25">
      <c r="A3139" s="64"/>
    </row>
    <row r="3140" spans="1:1" x14ac:dyDescent="0.25">
      <c r="A3140" s="64"/>
    </row>
    <row r="3141" spans="1:1" x14ac:dyDescent="0.25">
      <c r="A3141" s="64"/>
    </row>
    <row r="3142" spans="1:1" x14ac:dyDescent="0.25">
      <c r="A3142" s="64"/>
    </row>
    <row r="3143" spans="1:1" x14ac:dyDescent="0.25">
      <c r="A3143" s="64"/>
    </row>
    <row r="3144" spans="1:1" x14ac:dyDescent="0.25">
      <c r="A3144" s="64"/>
    </row>
    <row r="3145" spans="1:1" x14ac:dyDescent="0.25">
      <c r="A3145" s="64"/>
    </row>
    <row r="3146" spans="1:1" x14ac:dyDescent="0.25">
      <c r="A3146" s="64"/>
    </row>
    <row r="3147" spans="1:1" x14ac:dyDescent="0.25">
      <c r="A3147" s="64"/>
    </row>
    <row r="3148" spans="1:1" x14ac:dyDescent="0.25">
      <c r="A3148" s="64"/>
    </row>
    <row r="3149" spans="1:1" x14ac:dyDescent="0.25">
      <c r="A3149" s="64"/>
    </row>
    <row r="3150" spans="1:1" x14ac:dyDescent="0.25">
      <c r="A3150" s="64"/>
    </row>
    <row r="3151" spans="1:1" x14ac:dyDescent="0.25">
      <c r="A3151" s="64"/>
    </row>
    <row r="3152" spans="1:1" x14ac:dyDescent="0.25">
      <c r="A3152" s="64"/>
    </row>
    <row r="3153" spans="1:1" x14ac:dyDescent="0.25">
      <c r="A3153" s="64"/>
    </row>
    <row r="3154" spans="1:1" x14ac:dyDescent="0.25">
      <c r="A3154" s="64"/>
    </row>
    <row r="3155" spans="1:1" x14ac:dyDescent="0.25">
      <c r="A3155" s="64"/>
    </row>
    <row r="3156" spans="1:1" x14ac:dyDescent="0.25">
      <c r="A3156" s="64"/>
    </row>
    <row r="3157" spans="1:1" x14ac:dyDescent="0.25">
      <c r="A3157" s="64"/>
    </row>
    <row r="3158" spans="1:1" x14ac:dyDescent="0.25">
      <c r="A3158" s="64"/>
    </row>
    <row r="3159" spans="1:1" x14ac:dyDescent="0.25">
      <c r="A3159" s="64"/>
    </row>
    <row r="3160" spans="1:1" x14ac:dyDescent="0.25">
      <c r="A3160" s="64"/>
    </row>
    <row r="3161" spans="1:1" x14ac:dyDescent="0.25">
      <c r="A3161" s="64"/>
    </row>
    <row r="3162" spans="1:1" x14ac:dyDescent="0.25">
      <c r="A3162" s="64"/>
    </row>
    <row r="3163" spans="1:1" x14ac:dyDescent="0.25">
      <c r="A3163" s="64"/>
    </row>
    <row r="3164" spans="1:1" x14ac:dyDescent="0.25">
      <c r="A3164" s="64"/>
    </row>
    <row r="3165" spans="1:1" x14ac:dyDescent="0.25">
      <c r="A3165" s="64"/>
    </row>
    <row r="3166" spans="1:1" x14ac:dyDescent="0.25">
      <c r="A3166" s="64"/>
    </row>
    <row r="3167" spans="1:1" x14ac:dyDescent="0.25">
      <c r="A3167" s="64"/>
    </row>
    <row r="3168" spans="1:1" x14ac:dyDescent="0.25">
      <c r="A3168" s="64"/>
    </row>
    <row r="3169" spans="1:1" x14ac:dyDescent="0.25">
      <c r="A3169" s="64"/>
    </row>
    <row r="3170" spans="1:1" x14ac:dyDescent="0.25">
      <c r="A3170" s="64"/>
    </row>
    <row r="3171" spans="1:1" x14ac:dyDescent="0.25">
      <c r="A3171" s="64"/>
    </row>
    <row r="3172" spans="1:1" x14ac:dyDescent="0.25">
      <c r="A3172" s="64"/>
    </row>
    <row r="3173" spans="1:1" x14ac:dyDescent="0.25">
      <c r="A3173" s="64"/>
    </row>
    <row r="3174" spans="1:1" x14ac:dyDescent="0.25">
      <c r="A3174" s="64"/>
    </row>
    <row r="3175" spans="1:1" x14ac:dyDescent="0.25">
      <c r="A3175" s="64"/>
    </row>
    <row r="3176" spans="1:1" x14ac:dyDescent="0.25">
      <c r="A3176" s="64"/>
    </row>
    <row r="3177" spans="1:1" x14ac:dyDescent="0.25">
      <c r="A3177" s="64"/>
    </row>
    <row r="3178" spans="1:1" x14ac:dyDescent="0.25">
      <c r="A3178" s="64"/>
    </row>
    <row r="3179" spans="1:1" x14ac:dyDescent="0.25">
      <c r="A3179" s="64"/>
    </row>
    <row r="3180" spans="1:1" x14ac:dyDescent="0.25">
      <c r="A3180" s="64"/>
    </row>
    <row r="3181" spans="1:1" x14ac:dyDescent="0.25">
      <c r="A3181" s="64"/>
    </row>
    <row r="3182" spans="1:1" x14ac:dyDescent="0.25">
      <c r="A3182" s="64"/>
    </row>
    <row r="3183" spans="1:1" x14ac:dyDescent="0.25">
      <c r="A3183" s="64"/>
    </row>
    <row r="3184" spans="1:1" x14ac:dyDescent="0.25">
      <c r="A3184" s="64"/>
    </row>
    <row r="3185" spans="1:1" x14ac:dyDescent="0.25">
      <c r="A3185" s="64"/>
    </row>
    <row r="3186" spans="1:1" x14ac:dyDescent="0.25">
      <c r="A3186" s="64"/>
    </row>
    <row r="3187" spans="1:1" x14ac:dyDescent="0.25">
      <c r="A3187" s="64"/>
    </row>
    <row r="3188" spans="1:1" x14ac:dyDescent="0.25">
      <c r="A3188" s="64"/>
    </row>
    <row r="3189" spans="1:1" x14ac:dyDescent="0.25">
      <c r="A3189" s="64"/>
    </row>
    <row r="3190" spans="1:1" x14ac:dyDescent="0.25">
      <c r="A3190" s="64"/>
    </row>
    <row r="3191" spans="1:1" x14ac:dyDescent="0.25">
      <c r="A3191" s="64"/>
    </row>
    <row r="3192" spans="1:1" x14ac:dyDescent="0.25">
      <c r="A3192" s="64"/>
    </row>
    <row r="3193" spans="1:1" x14ac:dyDescent="0.25">
      <c r="A3193" s="64"/>
    </row>
    <row r="3194" spans="1:1" x14ac:dyDescent="0.25">
      <c r="A3194" s="64"/>
    </row>
    <row r="3195" spans="1:1" x14ac:dyDescent="0.25">
      <c r="A3195" s="64"/>
    </row>
    <row r="3196" spans="1:1" x14ac:dyDescent="0.25">
      <c r="A3196" s="64"/>
    </row>
    <row r="3197" spans="1:1" x14ac:dyDescent="0.25">
      <c r="A3197" s="64"/>
    </row>
    <row r="3198" spans="1:1" x14ac:dyDescent="0.25">
      <c r="A3198" s="64"/>
    </row>
    <row r="3199" spans="1:1" x14ac:dyDescent="0.25">
      <c r="A3199" s="64"/>
    </row>
    <row r="3200" spans="1:1" x14ac:dyDescent="0.25">
      <c r="A3200" s="64"/>
    </row>
    <row r="3201" spans="1:1" x14ac:dyDescent="0.25">
      <c r="A3201" s="64"/>
    </row>
    <row r="3202" spans="1:1" x14ac:dyDescent="0.25">
      <c r="A3202" s="64"/>
    </row>
    <row r="3203" spans="1:1" x14ac:dyDescent="0.25">
      <c r="A3203" s="64"/>
    </row>
    <row r="3204" spans="1:1" x14ac:dyDescent="0.25">
      <c r="A3204" s="64"/>
    </row>
    <row r="3205" spans="1:1" x14ac:dyDescent="0.25">
      <c r="A3205" s="64"/>
    </row>
    <row r="3206" spans="1:1" x14ac:dyDescent="0.25">
      <c r="A3206" s="64"/>
    </row>
    <row r="3207" spans="1:1" x14ac:dyDescent="0.25">
      <c r="A3207" s="64"/>
    </row>
    <row r="3208" spans="1:1" x14ac:dyDescent="0.25">
      <c r="A3208" s="64"/>
    </row>
    <row r="3209" spans="1:1" x14ac:dyDescent="0.25">
      <c r="A3209" s="64"/>
    </row>
    <row r="3210" spans="1:1" x14ac:dyDescent="0.25">
      <c r="A3210" s="64"/>
    </row>
    <row r="3211" spans="1:1" x14ac:dyDescent="0.25">
      <c r="A3211" s="64"/>
    </row>
    <row r="3212" spans="1:1" x14ac:dyDescent="0.25">
      <c r="A3212" s="64"/>
    </row>
    <row r="3213" spans="1:1" x14ac:dyDescent="0.25">
      <c r="A3213" s="64"/>
    </row>
    <row r="3214" spans="1:1" x14ac:dyDescent="0.25">
      <c r="A3214" s="64"/>
    </row>
    <row r="3215" spans="1:1" x14ac:dyDescent="0.25">
      <c r="A3215" s="64"/>
    </row>
    <row r="3216" spans="1:1" x14ac:dyDescent="0.25">
      <c r="A3216" s="64"/>
    </row>
    <row r="3217" spans="1:1" x14ac:dyDescent="0.25">
      <c r="A3217" s="64"/>
    </row>
    <row r="3218" spans="1:1" x14ac:dyDescent="0.25">
      <c r="A3218" s="64"/>
    </row>
    <row r="3219" spans="1:1" x14ac:dyDescent="0.25">
      <c r="A3219" s="64"/>
    </row>
    <row r="3220" spans="1:1" x14ac:dyDescent="0.25">
      <c r="A3220" s="64"/>
    </row>
    <row r="3221" spans="1:1" x14ac:dyDescent="0.25">
      <c r="A3221" s="64"/>
    </row>
    <row r="3222" spans="1:1" x14ac:dyDescent="0.25">
      <c r="A3222" s="64"/>
    </row>
    <row r="3223" spans="1:1" x14ac:dyDescent="0.25">
      <c r="A3223" s="64"/>
    </row>
    <row r="3224" spans="1:1" x14ac:dyDescent="0.25">
      <c r="A3224" s="64"/>
    </row>
    <row r="3225" spans="1:1" x14ac:dyDescent="0.25">
      <c r="A3225" s="64"/>
    </row>
    <row r="3226" spans="1:1" x14ac:dyDescent="0.25">
      <c r="A3226" s="64"/>
    </row>
    <row r="3227" spans="1:1" x14ac:dyDescent="0.25">
      <c r="A3227" s="64"/>
    </row>
    <row r="3228" spans="1:1" x14ac:dyDescent="0.25">
      <c r="A3228" s="64"/>
    </row>
    <row r="3229" spans="1:1" x14ac:dyDescent="0.25">
      <c r="A3229" s="64"/>
    </row>
    <row r="3230" spans="1:1" x14ac:dyDescent="0.25">
      <c r="A3230" s="64"/>
    </row>
    <row r="3231" spans="1:1" x14ac:dyDescent="0.25">
      <c r="A3231" s="64"/>
    </row>
    <row r="3232" spans="1:1" x14ac:dyDescent="0.25">
      <c r="A3232" s="64"/>
    </row>
    <row r="3233" spans="1:1" x14ac:dyDescent="0.25">
      <c r="A3233" s="64"/>
    </row>
    <row r="3234" spans="1:1" x14ac:dyDescent="0.25">
      <c r="A3234" s="64"/>
    </row>
    <row r="3235" spans="1:1" x14ac:dyDescent="0.25">
      <c r="A3235" s="64"/>
    </row>
    <row r="3236" spans="1:1" x14ac:dyDescent="0.25">
      <c r="A3236" s="64"/>
    </row>
    <row r="3237" spans="1:1" x14ac:dyDescent="0.25">
      <c r="A3237" s="64"/>
    </row>
    <row r="3238" spans="1:1" x14ac:dyDescent="0.25">
      <c r="A3238" s="64"/>
    </row>
    <row r="3239" spans="1:1" x14ac:dyDescent="0.25">
      <c r="A3239" s="64"/>
    </row>
    <row r="3240" spans="1:1" x14ac:dyDescent="0.25">
      <c r="A3240" s="64"/>
    </row>
    <row r="3241" spans="1:1" x14ac:dyDescent="0.25">
      <c r="A3241" s="64"/>
    </row>
    <row r="3242" spans="1:1" x14ac:dyDescent="0.25">
      <c r="A3242" s="64"/>
    </row>
    <row r="3243" spans="1:1" x14ac:dyDescent="0.25">
      <c r="A3243" s="64"/>
    </row>
    <row r="3244" spans="1:1" x14ac:dyDescent="0.25">
      <c r="A3244" s="64"/>
    </row>
    <row r="3245" spans="1:1" x14ac:dyDescent="0.25">
      <c r="A3245" s="64"/>
    </row>
    <row r="3246" spans="1:1" x14ac:dyDescent="0.25">
      <c r="A3246" s="64"/>
    </row>
    <row r="3247" spans="1:1" x14ac:dyDescent="0.25">
      <c r="A3247" s="64"/>
    </row>
    <row r="3248" spans="1:1" x14ac:dyDescent="0.25">
      <c r="A3248" s="64"/>
    </row>
    <row r="3249" spans="1:1" x14ac:dyDescent="0.25">
      <c r="A3249" s="64"/>
    </row>
    <row r="3250" spans="1:1" x14ac:dyDescent="0.25">
      <c r="A3250" s="64"/>
    </row>
    <row r="3251" spans="1:1" x14ac:dyDescent="0.25">
      <c r="A3251" s="64"/>
    </row>
    <row r="3252" spans="1:1" x14ac:dyDescent="0.25">
      <c r="A3252" s="64"/>
    </row>
    <row r="3253" spans="1:1" x14ac:dyDescent="0.25">
      <c r="A3253" s="64"/>
    </row>
    <row r="3254" spans="1:1" x14ac:dyDescent="0.25">
      <c r="A3254" s="64"/>
    </row>
    <row r="3255" spans="1:1" x14ac:dyDescent="0.25">
      <c r="A3255" s="64"/>
    </row>
    <row r="3256" spans="1:1" x14ac:dyDescent="0.25">
      <c r="A3256" s="64"/>
    </row>
    <row r="3257" spans="1:1" x14ac:dyDescent="0.25">
      <c r="A3257" s="64"/>
    </row>
    <row r="3258" spans="1:1" x14ac:dyDescent="0.25">
      <c r="A3258" s="64"/>
    </row>
    <row r="3259" spans="1:1" x14ac:dyDescent="0.25">
      <c r="A3259" s="64"/>
    </row>
    <row r="3260" spans="1:1" x14ac:dyDescent="0.25">
      <c r="A3260" s="64"/>
    </row>
    <row r="3261" spans="1:1" x14ac:dyDescent="0.25">
      <c r="A3261" s="64"/>
    </row>
    <row r="3262" spans="1:1" x14ac:dyDescent="0.25">
      <c r="A3262" s="64"/>
    </row>
    <row r="3263" spans="1:1" x14ac:dyDescent="0.25">
      <c r="A3263" s="64"/>
    </row>
    <row r="3264" spans="1:1" x14ac:dyDescent="0.25">
      <c r="A3264" s="64"/>
    </row>
    <row r="3265" spans="1:1" x14ac:dyDescent="0.25">
      <c r="A3265" s="64"/>
    </row>
    <row r="3266" spans="1:1" x14ac:dyDescent="0.25">
      <c r="A3266" s="64"/>
    </row>
    <row r="3267" spans="1:1" x14ac:dyDescent="0.25">
      <c r="A3267" s="64"/>
    </row>
    <row r="3268" spans="1:1" x14ac:dyDescent="0.25">
      <c r="A3268" s="64"/>
    </row>
    <row r="3269" spans="1:1" x14ac:dyDescent="0.25">
      <c r="A3269" s="64"/>
    </row>
    <row r="3270" spans="1:1" x14ac:dyDescent="0.25">
      <c r="A3270" s="64"/>
    </row>
    <row r="3271" spans="1:1" x14ac:dyDescent="0.25">
      <c r="A3271" s="64"/>
    </row>
    <row r="3272" spans="1:1" x14ac:dyDescent="0.25">
      <c r="A3272" s="64"/>
    </row>
    <row r="3273" spans="1:1" x14ac:dyDescent="0.25">
      <c r="A3273" s="64"/>
    </row>
    <row r="3274" spans="1:1" x14ac:dyDescent="0.25">
      <c r="A3274" s="64"/>
    </row>
    <row r="3275" spans="1:1" x14ac:dyDescent="0.25">
      <c r="A3275" s="64"/>
    </row>
    <row r="3276" spans="1:1" x14ac:dyDescent="0.25">
      <c r="A3276" s="64"/>
    </row>
    <row r="3277" spans="1:1" x14ac:dyDescent="0.25">
      <c r="A3277" s="64"/>
    </row>
    <row r="3278" spans="1:1" x14ac:dyDescent="0.25">
      <c r="A3278" s="64"/>
    </row>
    <row r="3279" spans="1:1" x14ac:dyDescent="0.25">
      <c r="A3279" s="64"/>
    </row>
    <row r="3280" spans="1:1" x14ac:dyDescent="0.25">
      <c r="A3280" s="64"/>
    </row>
    <row r="3281" spans="1:1" x14ac:dyDescent="0.25">
      <c r="A3281" s="64"/>
    </row>
    <row r="3282" spans="1:1" x14ac:dyDescent="0.25">
      <c r="A3282" s="64"/>
    </row>
    <row r="3283" spans="1:1" x14ac:dyDescent="0.25">
      <c r="A3283" s="64"/>
    </row>
    <row r="3284" spans="1:1" x14ac:dyDescent="0.25">
      <c r="A3284" s="64"/>
    </row>
    <row r="3285" spans="1:1" x14ac:dyDescent="0.25">
      <c r="A3285" s="64"/>
    </row>
    <row r="3286" spans="1:1" x14ac:dyDescent="0.25">
      <c r="A3286" s="64"/>
    </row>
    <row r="3287" spans="1:1" x14ac:dyDescent="0.25">
      <c r="A3287" s="64"/>
    </row>
    <row r="3288" spans="1:1" x14ac:dyDescent="0.25">
      <c r="A3288" s="64"/>
    </row>
    <row r="3289" spans="1:1" x14ac:dyDescent="0.25">
      <c r="A3289" s="64"/>
    </row>
    <row r="3290" spans="1:1" x14ac:dyDescent="0.25">
      <c r="A3290" s="64"/>
    </row>
    <row r="3291" spans="1:1" x14ac:dyDescent="0.25">
      <c r="A3291" s="64"/>
    </row>
    <row r="3292" spans="1:1" x14ac:dyDescent="0.25">
      <c r="A3292" s="64"/>
    </row>
    <row r="3293" spans="1:1" x14ac:dyDescent="0.25">
      <c r="A3293" s="64"/>
    </row>
    <row r="3294" spans="1:1" x14ac:dyDescent="0.25">
      <c r="A3294" s="64"/>
    </row>
    <row r="3295" spans="1:1" x14ac:dyDescent="0.25">
      <c r="A3295" s="64"/>
    </row>
    <row r="3296" spans="1:1" x14ac:dyDescent="0.25">
      <c r="A3296" s="64"/>
    </row>
    <row r="3297" spans="1:1" x14ac:dyDescent="0.25">
      <c r="A3297" s="64"/>
    </row>
    <row r="3298" spans="1:1" x14ac:dyDescent="0.25">
      <c r="A3298" s="64"/>
    </row>
    <row r="3299" spans="1:1" x14ac:dyDescent="0.25">
      <c r="A3299" s="64"/>
    </row>
    <row r="3300" spans="1:1" x14ac:dyDescent="0.25">
      <c r="A3300" s="64"/>
    </row>
    <row r="3301" spans="1:1" x14ac:dyDescent="0.25">
      <c r="A3301" s="64"/>
    </row>
    <row r="3302" spans="1:1" x14ac:dyDescent="0.25">
      <c r="A3302" s="64"/>
    </row>
    <row r="3303" spans="1:1" x14ac:dyDescent="0.25">
      <c r="A3303" s="64"/>
    </row>
    <row r="3304" spans="1:1" x14ac:dyDescent="0.25">
      <c r="A3304" s="64"/>
    </row>
    <row r="3305" spans="1:1" x14ac:dyDescent="0.25">
      <c r="A3305" s="64"/>
    </row>
    <row r="3306" spans="1:1" x14ac:dyDescent="0.25">
      <c r="A3306" s="64"/>
    </row>
    <row r="3307" spans="1:1" x14ac:dyDescent="0.25">
      <c r="A3307" s="64"/>
    </row>
    <row r="3308" spans="1:1" x14ac:dyDescent="0.25">
      <c r="A3308" s="64"/>
    </row>
    <row r="3309" spans="1:1" x14ac:dyDescent="0.25">
      <c r="A3309" s="64"/>
    </row>
    <row r="3310" spans="1:1" x14ac:dyDescent="0.25">
      <c r="A3310" s="64"/>
    </row>
    <row r="3311" spans="1:1" x14ac:dyDescent="0.25">
      <c r="A3311" s="64"/>
    </row>
    <row r="3312" spans="1:1" x14ac:dyDescent="0.25">
      <c r="A3312" s="64"/>
    </row>
    <row r="3313" spans="1:1" x14ac:dyDescent="0.25">
      <c r="A3313" s="64"/>
    </row>
    <row r="3314" spans="1:1" x14ac:dyDescent="0.25">
      <c r="A3314" s="64"/>
    </row>
    <row r="3315" spans="1:1" x14ac:dyDescent="0.25">
      <c r="A3315" s="64"/>
    </row>
    <row r="3316" spans="1:1" x14ac:dyDescent="0.25">
      <c r="A3316" s="64"/>
    </row>
    <row r="3317" spans="1:1" x14ac:dyDescent="0.25">
      <c r="A3317" s="64"/>
    </row>
    <row r="3318" spans="1:1" x14ac:dyDescent="0.25">
      <c r="A3318" s="64"/>
    </row>
    <row r="3319" spans="1:1" x14ac:dyDescent="0.25">
      <c r="A3319" s="64"/>
    </row>
    <row r="3320" spans="1:1" x14ac:dyDescent="0.25">
      <c r="A3320" s="64"/>
    </row>
    <row r="3321" spans="1:1" x14ac:dyDescent="0.25">
      <c r="A3321" s="64"/>
    </row>
    <row r="3322" spans="1:1" x14ac:dyDescent="0.25">
      <c r="A3322" s="64"/>
    </row>
    <row r="3323" spans="1:1" x14ac:dyDescent="0.25">
      <c r="A3323" s="64"/>
    </row>
    <row r="3324" spans="1:1" x14ac:dyDescent="0.25">
      <c r="A3324" s="64"/>
    </row>
    <row r="3325" spans="1:1" x14ac:dyDescent="0.25">
      <c r="A3325" s="64"/>
    </row>
    <row r="3326" spans="1:1" x14ac:dyDescent="0.25">
      <c r="A3326" s="64"/>
    </row>
    <row r="3327" spans="1:1" x14ac:dyDescent="0.25">
      <c r="A3327" s="64"/>
    </row>
    <row r="3328" spans="1:1" x14ac:dyDescent="0.25">
      <c r="A3328" s="64"/>
    </row>
    <row r="3329" spans="1:1" x14ac:dyDescent="0.25">
      <c r="A3329" s="64"/>
    </row>
    <row r="3330" spans="1:1" x14ac:dyDescent="0.25">
      <c r="A3330" s="64"/>
    </row>
    <row r="3331" spans="1:1" x14ac:dyDescent="0.25">
      <c r="A3331" s="64"/>
    </row>
    <row r="3332" spans="1:1" x14ac:dyDescent="0.25">
      <c r="A3332" s="64"/>
    </row>
    <row r="3333" spans="1:1" x14ac:dyDescent="0.25">
      <c r="A3333" s="64"/>
    </row>
    <row r="3334" spans="1:1" x14ac:dyDescent="0.25">
      <c r="A3334" s="64"/>
    </row>
    <row r="3335" spans="1:1" x14ac:dyDescent="0.25">
      <c r="A3335" s="64"/>
    </row>
    <row r="3336" spans="1:1" x14ac:dyDescent="0.25">
      <c r="A3336" s="64"/>
    </row>
    <row r="3337" spans="1:1" x14ac:dyDescent="0.25">
      <c r="A3337" s="64"/>
    </row>
    <row r="3338" spans="1:1" x14ac:dyDescent="0.25">
      <c r="A3338" s="64"/>
    </row>
    <row r="3339" spans="1:1" x14ac:dyDescent="0.25">
      <c r="A3339" s="64"/>
    </row>
    <row r="3340" spans="1:1" x14ac:dyDescent="0.25">
      <c r="A3340" s="64"/>
    </row>
    <row r="3341" spans="1:1" x14ac:dyDescent="0.25">
      <c r="A3341" s="64"/>
    </row>
    <row r="3342" spans="1:1" x14ac:dyDescent="0.25">
      <c r="A3342" s="64"/>
    </row>
    <row r="3343" spans="1:1" x14ac:dyDescent="0.25">
      <c r="A3343" s="64"/>
    </row>
    <row r="3344" spans="1:1" x14ac:dyDescent="0.25">
      <c r="A3344" s="64"/>
    </row>
    <row r="3345" spans="1:1" x14ac:dyDescent="0.25">
      <c r="A3345" s="64"/>
    </row>
    <row r="3346" spans="1:1" x14ac:dyDescent="0.25">
      <c r="A3346" s="64"/>
    </row>
    <row r="3347" spans="1:1" x14ac:dyDescent="0.25">
      <c r="A3347" s="64"/>
    </row>
    <row r="3348" spans="1:1" x14ac:dyDescent="0.25">
      <c r="A3348" s="64"/>
    </row>
    <row r="3349" spans="1:1" x14ac:dyDescent="0.25">
      <c r="A3349" s="64"/>
    </row>
    <row r="3350" spans="1:1" x14ac:dyDescent="0.25">
      <c r="A3350" s="64"/>
    </row>
    <row r="3351" spans="1:1" x14ac:dyDescent="0.25">
      <c r="A3351" s="64"/>
    </row>
    <row r="3352" spans="1:1" x14ac:dyDescent="0.25">
      <c r="A3352" s="64"/>
    </row>
    <row r="3353" spans="1:1" x14ac:dyDescent="0.25">
      <c r="A3353" s="64"/>
    </row>
    <row r="3354" spans="1:1" x14ac:dyDescent="0.25">
      <c r="A3354" s="64"/>
    </row>
    <row r="3355" spans="1:1" x14ac:dyDescent="0.25">
      <c r="A3355" s="64"/>
    </row>
    <row r="3356" spans="1:1" x14ac:dyDescent="0.25">
      <c r="A3356" s="64"/>
    </row>
    <row r="3357" spans="1:1" x14ac:dyDescent="0.25">
      <c r="A3357" s="64"/>
    </row>
    <row r="3358" spans="1:1" x14ac:dyDescent="0.25">
      <c r="A3358" s="64"/>
    </row>
    <row r="3359" spans="1:1" x14ac:dyDescent="0.25">
      <c r="A3359" s="64"/>
    </row>
    <row r="3360" spans="1:1" x14ac:dyDescent="0.25">
      <c r="A3360" s="64"/>
    </row>
    <row r="3361" spans="1:1" x14ac:dyDescent="0.25">
      <c r="A3361" s="64"/>
    </row>
    <row r="3362" spans="1:1" x14ac:dyDescent="0.25">
      <c r="A3362" s="64"/>
    </row>
    <row r="3363" spans="1:1" x14ac:dyDescent="0.25">
      <c r="A3363" s="64"/>
    </row>
    <row r="3364" spans="1:1" x14ac:dyDescent="0.25">
      <c r="A3364" s="64"/>
    </row>
    <row r="3365" spans="1:1" x14ac:dyDescent="0.25">
      <c r="A3365" s="64"/>
    </row>
    <row r="3366" spans="1:1" x14ac:dyDescent="0.25">
      <c r="A3366" s="64"/>
    </row>
    <row r="3367" spans="1:1" x14ac:dyDescent="0.25">
      <c r="A3367" s="64"/>
    </row>
    <row r="3368" spans="1:1" x14ac:dyDescent="0.25">
      <c r="A3368" s="64"/>
    </row>
    <row r="3369" spans="1:1" x14ac:dyDescent="0.25">
      <c r="A3369" s="64"/>
    </row>
    <row r="3370" spans="1:1" x14ac:dyDescent="0.25">
      <c r="A3370" s="64"/>
    </row>
    <row r="3371" spans="1:1" x14ac:dyDescent="0.25">
      <c r="A3371" s="64"/>
    </row>
    <row r="3372" spans="1:1" x14ac:dyDescent="0.25">
      <c r="A3372" s="64"/>
    </row>
    <row r="3373" spans="1:1" x14ac:dyDescent="0.25">
      <c r="A3373" s="64"/>
    </row>
    <row r="3374" spans="1:1" x14ac:dyDescent="0.25">
      <c r="A3374" s="64"/>
    </row>
    <row r="3375" spans="1:1" x14ac:dyDescent="0.25">
      <c r="A3375" s="64"/>
    </row>
    <row r="3376" spans="1:1" x14ac:dyDescent="0.25">
      <c r="A3376" s="64"/>
    </row>
    <row r="3377" spans="1:1" x14ac:dyDescent="0.25">
      <c r="A3377" s="64"/>
    </row>
    <row r="3378" spans="1:1" x14ac:dyDescent="0.25">
      <c r="A3378" s="64"/>
    </row>
    <row r="3379" spans="1:1" x14ac:dyDescent="0.25">
      <c r="A3379" s="64"/>
    </row>
    <row r="3380" spans="1:1" x14ac:dyDescent="0.25">
      <c r="A3380" s="64"/>
    </row>
    <row r="3381" spans="1:1" x14ac:dyDescent="0.25">
      <c r="A3381" s="64"/>
    </row>
    <row r="3382" spans="1:1" x14ac:dyDescent="0.25">
      <c r="A3382" s="64"/>
    </row>
    <row r="3383" spans="1:1" x14ac:dyDescent="0.25">
      <c r="A3383" s="64"/>
    </row>
    <row r="3384" spans="1:1" x14ac:dyDescent="0.25">
      <c r="A3384" s="64"/>
    </row>
    <row r="3385" spans="1:1" x14ac:dyDescent="0.25">
      <c r="A3385" s="64"/>
    </row>
    <row r="3386" spans="1:1" x14ac:dyDescent="0.25">
      <c r="A3386" s="64"/>
    </row>
    <row r="3387" spans="1:1" x14ac:dyDescent="0.25">
      <c r="A3387" s="64"/>
    </row>
    <row r="3388" spans="1:1" x14ac:dyDescent="0.25">
      <c r="A3388" s="64"/>
    </row>
    <row r="3389" spans="1:1" x14ac:dyDescent="0.25">
      <c r="A3389" s="64"/>
    </row>
    <row r="3390" spans="1:1" x14ac:dyDescent="0.25">
      <c r="A3390" s="64"/>
    </row>
    <row r="3391" spans="1:1" x14ac:dyDescent="0.25">
      <c r="A3391" s="64"/>
    </row>
    <row r="3392" spans="1:1" x14ac:dyDescent="0.25">
      <c r="A3392" s="64"/>
    </row>
    <row r="3393" spans="1:1" x14ac:dyDescent="0.25">
      <c r="A3393" s="64"/>
    </row>
    <row r="3394" spans="1:1" x14ac:dyDescent="0.25">
      <c r="A3394" s="64"/>
    </row>
    <row r="3395" spans="1:1" x14ac:dyDescent="0.25">
      <c r="A3395" s="64"/>
    </row>
    <row r="3396" spans="1:1" x14ac:dyDescent="0.25">
      <c r="A3396" s="64"/>
    </row>
    <row r="3397" spans="1:1" x14ac:dyDescent="0.25">
      <c r="A3397" s="64"/>
    </row>
    <row r="3398" spans="1:1" x14ac:dyDescent="0.25">
      <c r="A3398" s="64"/>
    </row>
    <row r="3399" spans="1:1" x14ac:dyDescent="0.25">
      <c r="A3399" s="64"/>
    </row>
    <row r="3400" spans="1:1" x14ac:dyDescent="0.25">
      <c r="A3400" s="64"/>
    </row>
    <row r="3401" spans="1:1" x14ac:dyDescent="0.25">
      <c r="A3401" s="64"/>
    </row>
    <row r="3402" spans="1:1" x14ac:dyDescent="0.25">
      <c r="A3402" s="64"/>
    </row>
    <row r="3403" spans="1:1" x14ac:dyDescent="0.25">
      <c r="A3403" s="64"/>
    </row>
    <row r="3404" spans="1:1" x14ac:dyDescent="0.25">
      <c r="A3404" s="64"/>
    </row>
    <row r="3405" spans="1:1" x14ac:dyDescent="0.25">
      <c r="A3405" s="64"/>
    </row>
    <row r="3406" spans="1:1" x14ac:dyDescent="0.25">
      <c r="A3406" s="64"/>
    </row>
    <row r="3407" spans="1:1" x14ac:dyDescent="0.25">
      <c r="A3407" s="64"/>
    </row>
    <row r="3408" spans="1:1" x14ac:dyDescent="0.25">
      <c r="A3408" s="64"/>
    </row>
    <row r="3409" spans="1:1" x14ac:dyDescent="0.25">
      <c r="A3409" s="64"/>
    </row>
    <row r="3410" spans="1:1" x14ac:dyDescent="0.25">
      <c r="A3410" s="64"/>
    </row>
    <row r="3411" spans="1:1" x14ac:dyDescent="0.25">
      <c r="A3411" s="64"/>
    </row>
    <row r="3412" spans="1:1" x14ac:dyDescent="0.25">
      <c r="A3412" s="64"/>
    </row>
    <row r="3413" spans="1:1" x14ac:dyDescent="0.25">
      <c r="A3413" s="64"/>
    </row>
    <row r="3414" spans="1:1" x14ac:dyDescent="0.25">
      <c r="A3414" s="64"/>
    </row>
    <row r="3415" spans="1:1" x14ac:dyDescent="0.25">
      <c r="A3415" s="64"/>
    </row>
    <row r="3416" spans="1:1" x14ac:dyDescent="0.25">
      <c r="A3416" s="64"/>
    </row>
    <row r="3417" spans="1:1" x14ac:dyDescent="0.25">
      <c r="A3417" s="64"/>
    </row>
    <row r="3418" spans="1:1" x14ac:dyDescent="0.25">
      <c r="A3418" s="64"/>
    </row>
    <row r="3419" spans="1:1" x14ac:dyDescent="0.25">
      <c r="A3419" s="64"/>
    </row>
    <row r="3420" spans="1:1" x14ac:dyDescent="0.25">
      <c r="A3420" s="64"/>
    </row>
    <row r="3421" spans="1:1" x14ac:dyDescent="0.25">
      <c r="A3421" s="64"/>
    </row>
    <row r="3422" spans="1:1" x14ac:dyDescent="0.25">
      <c r="A3422" s="64"/>
    </row>
    <row r="3423" spans="1:1" x14ac:dyDescent="0.25">
      <c r="A3423" s="64"/>
    </row>
    <row r="3424" spans="1:1" x14ac:dyDescent="0.25">
      <c r="A3424" s="64"/>
    </row>
    <row r="3425" spans="1:1" x14ac:dyDescent="0.25">
      <c r="A3425" s="64"/>
    </row>
    <row r="3426" spans="1:1" x14ac:dyDescent="0.25">
      <c r="A3426" s="64"/>
    </row>
    <row r="3427" spans="1:1" x14ac:dyDescent="0.25">
      <c r="A3427" s="64"/>
    </row>
    <row r="3428" spans="1:1" x14ac:dyDescent="0.25">
      <c r="A3428" s="64"/>
    </row>
    <row r="3429" spans="1:1" x14ac:dyDescent="0.25">
      <c r="A3429" s="64"/>
    </row>
    <row r="3430" spans="1:1" x14ac:dyDescent="0.25">
      <c r="A3430" s="64"/>
    </row>
    <row r="3431" spans="1:1" x14ac:dyDescent="0.25">
      <c r="A3431" s="64"/>
    </row>
    <row r="3432" spans="1:1" x14ac:dyDescent="0.25">
      <c r="A3432" s="64"/>
    </row>
    <row r="3433" spans="1:1" x14ac:dyDescent="0.25">
      <c r="A3433" s="64"/>
    </row>
    <row r="3434" spans="1:1" x14ac:dyDescent="0.25">
      <c r="A3434" s="64"/>
    </row>
    <row r="3435" spans="1:1" x14ac:dyDescent="0.25">
      <c r="A3435" s="64"/>
    </row>
    <row r="3436" spans="1:1" x14ac:dyDescent="0.25">
      <c r="A3436" s="64"/>
    </row>
    <row r="3437" spans="1:1" x14ac:dyDescent="0.25">
      <c r="A3437" s="64"/>
    </row>
    <row r="3438" spans="1:1" x14ac:dyDescent="0.25">
      <c r="A3438" s="64"/>
    </row>
    <row r="3439" spans="1:1" x14ac:dyDescent="0.25">
      <c r="A3439" s="64"/>
    </row>
    <row r="3440" spans="1:1" x14ac:dyDescent="0.25">
      <c r="A3440" s="64"/>
    </row>
    <row r="3441" spans="1:1" x14ac:dyDescent="0.25">
      <c r="A3441" s="64"/>
    </row>
    <row r="3442" spans="1:1" x14ac:dyDescent="0.25">
      <c r="A3442" s="64"/>
    </row>
    <row r="3443" spans="1:1" x14ac:dyDescent="0.25">
      <c r="A3443" s="64"/>
    </row>
    <row r="3444" spans="1:1" x14ac:dyDescent="0.25">
      <c r="A3444" s="64"/>
    </row>
    <row r="3445" spans="1:1" x14ac:dyDescent="0.25">
      <c r="A3445" s="64"/>
    </row>
    <row r="3446" spans="1:1" x14ac:dyDescent="0.25">
      <c r="A3446" s="64"/>
    </row>
    <row r="3447" spans="1:1" x14ac:dyDescent="0.25">
      <c r="A3447" s="64"/>
    </row>
    <row r="3448" spans="1:1" x14ac:dyDescent="0.25">
      <c r="A3448" s="64"/>
    </row>
    <row r="3449" spans="1:1" x14ac:dyDescent="0.25">
      <c r="A3449" s="64"/>
    </row>
    <row r="3450" spans="1:1" x14ac:dyDescent="0.25">
      <c r="A3450" s="64"/>
    </row>
    <row r="3451" spans="1:1" x14ac:dyDescent="0.25">
      <c r="A3451" s="64"/>
    </row>
    <row r="3452" spans="1:1" x14ac:dyDescent="0.25">
      <c r="A3452" s="64"/>
    </row>
    <row r="3453" spans="1:1" x14ac:dyDescent="0.25">
      <c r="A3453" s="64"/>
    </row>
    <row r="3454" spans="1:1" x14ac:dyDescent="0.25">
      <c r="A3454" s="64"/>
    </row>
    <row r="3455" spans="1:1" x14ac:dyDescent="0.25">
      <c r="A3455" s="64"/>
    </row>
    <row r="3456" spans="1:1" x14ac:dyDescent="0.25">
      <c r="A3456" s="64"/>
    </row>
    <row r="3457" spans="1:1" x14ac:dyDescent="0.25">
      <c r="A3457" s="64"/>
    </row>
    <row r="3458" spans="1:1" x14ac:dyDescent="0.25">
      <c r="A3458" s="64"/>
    </row>
    <row r="3459" spans="1:1" x14ac:dyDescent="0.25">
      <c r="A3459" s="64"/>
    </row>
    <row r="3460" spans="1:1" x14ac:dyDescent="0.25">
      <c r="A3460" s="64"/>
    </row>
    <row r="3461" spans="1:1" x14ac:dyDescent="0.25">
      <c r="A3461" s="64"/>
    </row>
    <row r="3462" spans="1:1" x14ac:dyDescent="0.25">
      <c r="A3462" s="64"/>
    </row>
    <row r="3463" spans="1:1" x14ac:dyDescent="0.25">
      <c r="A3463" s="64"/>
    </row>
    <row r="3464" spans="1:1" x14ac:dyDescent="0.25">
      <c r="A3464" s="64"/>
    </row>
    <row r="3465" spans="1:1" x14ac:dyDescent="0.25">
      <c r="A3465" s="64"/>
    </row>
    <row r="3466" spans="1:1" x14ac:dyDescent="0.25">
      <c r="A3466" s="64"/>
    </row>
    <row r="3467" spans="1:1" x14ac:dyDescent="0.25">
      <c r="A3467" s="64"/>
    </row>
    <row r="3468" spans="1:1" x14ac:dyDescent="0.25">
      <c r="A3468" s="64"/>
    </row>
    <row r="3469" spans="1:1" x14ac:dyDescent="0.25">
      <c r="A3469" s="64"/>
    </row>
    <row r="3470" spans="1:1" x14ac:dyDescent="0.25">
      <c r="A3470" s="64"/>
    </row>
    <row r="3471" spans="1:1" x14ac:dyDescent="0.25">
      <c r="A3471" s="64"/>
    </row>
    <row r="3472" spans="1:1" x14ac:dyDescent="0.25">
      <c r="A3472" s="64"/>
    </row>
    <row r="3473" spans="1:1" x14ac:dyDescent="0.25">
      <c r="A3473" s="64"/>
    </row>
    <row r="3474" spans="1:1" x14ac:dyDescent="0.25">
      <c r="A3474" s="64"/>
    </row>
    <row r="3475" spans="1:1" x14ac:dyDescent="0.25">
      <c r="A3475" s="64"/>
    </row>
    <row r="3476" spans="1:1" x14ac:dyDescent="0.25">
      <c r="A3476" s="64"/>
    </row>
    <row r="3477" spans="1:1" x14ac:dyDescent="0.25">
      <c r="A3477" s="64"/>
    </row>
    <row r="3478" spans="1:1" x14ac:dyDescent="0.25">
      <c r="A3478" s="64"/>
    </row>
    <row r="3479" spans="1:1" x14ac:dyDescent="0.25">
      <c r="A3479" s="64"/>
    </row>
    <row r="3480" spans="1:1" x14ac:dyDescent="0.25">
      <c r="A3480" s="64"/>
    </row>
    <row r="3481" spans="1:1" x14ac:dyDescent="0.25">
      <c r="A3481" s="64"/>
    </row>
    <row r="3482" spans="1:1" x14ac:dyDescent="0.25">
      <c r="A3482" s="64"/>
    </row>
    <row r="3483" spans="1:1" x14ac:dyDescent="0.25">
      <c r="A3483" s="64"/>
    </row>
    <row r="3484" spans="1:1" x14ac:dyDescent="0.25">
      <c r="A3484" s="64"/>
    </row>
    <row r="3485" spans="1:1" x14ac:dyDescent="0.25">
      <c r="A3485" s="64"/>
    </row>
    <row r="3486" spans="1:1" x14ac:dyDescent="0.25">
      <c r="A3486" s="64"/>
    </row>
    <row r="3487" spans="1:1" x14ac:dyDescent="0.25">
      <c r="A3487" s="64"/>
    </row>
    <row r="3488" spans="1:1" x14ac:dyDescent="0.25">
      <c r="A3488" s="64"/>
    </row>
    <row r="3489" spans="1:1" x14ac:dyDescent="0.25">
      <c r="A3489" s="64"/>
    </row>
    <row r="3490" spans="1:1" x14ac:dyDescent="0.25">
      <c r="A3490" s="64"/>
    </row>
    <row r="3491" spans="1:1" x14ac:dyDescent="0.25">
      <c r="A3491" s="64"/>
    </row>
    <row r="3492" spans="1:1" x14ac:dyDescent="0.25">
      <c r="A3492" s="64"/>
    </row>
    <row r="3493" spans="1:1" x14ac:dyDescent="0.25">
      <c r="A3493" s="64"/>
    </row>
    <row r="3494" spans="1:1" x14ac:dyDescent="0.25">
      <c r="A3494" s="64"/>
    </row>
    <row r="3495" spans="1:1" x14ac:dyDescent="0.25">
      <c r="A3495" s="64"/>
    </row>
    <row r="3496" spans="1:1" x14ac:dyDescent="0.25">
      <c r="A3496" s="64"/>
    </row>
    <row r="3497" spans="1:1" x14ac:dyDescent="0.25">
      <c r="A3497" s="64"/>
    </row>
    <row r="3498" spans="1:1" x14ac:dyDescent="0.25">
      <c r="A3498" s="64"/>
    </row>
    <row r="3499" spans="1:1" x14ac:dyDescent="0.25">
      <c r="A3499" s="64"/>
    </row>
    <row r="3500" spans="1:1" x14ac:dyDescent="0.25">
      <c r="A3500" s="64"/>
    </row>
    <row r="3501" spans="1:1" x14ac:dyDescent="0.25">
      <c r="A3501" s="64"/>
    </row>
    <row r="3502" spans="1:1" x14ac:dyDescent="0.25">
      <c r="A3502" s="64"/>
    </row>
    <row r="3503" spans="1:1" x14ac:dyDescent="0.25">
      <c r="A3503" s="64"/>
    </row>
    <row r="3504" spans="1:1" x14ac:dyDescent="0.25">
      <c r="A3504" s="64"/>
    </row>
    <row r="3505" spans="1:1" x14ac:dyDescent="0.25">
      <c r="A3505" s="64"/>
    </row>
    <row r="3506" spans="1:1" x14ac:dyDescent="0.25">
      <c r="A3506" s="64"/>
    </row>
    <row r="3507" spans="1:1" x14ac:dyDescent="0.25">
      <c r="A3507" s="64"/>
    </row>
    <row r="3508" spans="1:1" x14ac:dyDescent="0.25">
      <c r="A3508" s="64"/>
    </row>
    <row r="3509" spans="1:1" x14ac:dyDescent="0.25">
      <c r="A3509" s="64"/>
    </row>
    <row r="3510" spans="1:1" x14ac:dyDescent="0.25">
      <c r="A3510" s="64"/>
    </row>
    <row r="3511" spans="1:1" x14ac:dyDescent="0.25">
      <c r="A3511" s="64"/>
    </row>
    <row r="3512" spans="1:1" x14ac:dyDescent="0.25">
      <c r="A3512" s="64"/>
    </row>
    <row r="3513" spans="1:1" x14ac:dyDescent="0.25">
      <c r="A3513" s="64"/>
    </row>
    <row r="3514" spans="1:1" x14ac:dyDescent="0.25">
      <c r="A3514" s="64"/>
    </row>
    <row r="3515" spans="1:1" x14ac:dyDescent="0.25">
      <c r="A3515" s="64"/>
    </row>
    <row r="3516" spans="1:1" x14ac:dyDescent="0.25">
      <c r="A3516" s="64"/>
    </row>
    <row r="3517" spans="1:1" x14ac:dyDescent="0.25">
      <c r="A3517" s="64"/>
    </row>
    <row r="3518" spans="1:1" x14ac:dyDescent="0.25">
      <c r="A3518" s="64"/>
    </row>
    <row r="3519" spans="1:1" x14ac:dyDescent="0.25">
      <c r="A3519" s="64"/>
    </row>
    <row r="3520" spans="1:1" x14ac:dyDescent="0.25">
      <c r="A3520" s="64"/>
    </row>
    <row r="3521" spans="1:1" x14ac:dyDescent="0.25">
      <c r="A3521" s="64"/>
    </row>
    <row r="3522" spans="1:1" x14ac:dyDescent="0.25">
      <c r="A3522" s="64"/>
    </row>
    <row r="3523" spans="1:1" x14ac:dyDescent="0.25">
      <c r="A3523" s="64"/>
    </row>
    <row r="3524" spans="1:1" x14ac:dyDescent="0.25">
      <c r="A3524" s="64"/>
    </row>
    <row r="3525" spans="1:1" x14ac:dyDescent="0.25">
      <c r="A3525" s="64"/>
    </row>
    <row r="3526" spans="1:1" x14ac:dyDescent="0.25">
      <c r="A3526" s="64"/>
    </row>
    <row r="3527" spans="1:1" x14ac:dyDescent="0.25">
      <c r="A3527" s="64"/>
    </row>
    <row r="3528" spans="1:1" x14ac:dyDescent="0.25">
      <c r="A3528" s="64"/>
    </row>
    <row r="3529" spans="1:1" x14ac:dyDescent="0.25">
      <c r="A3529" s="64"/>
    </row>
    <row r="3530" spans="1:1" x14ac:dyDescent="0.25">
      <c r="A3530" s="64"/>
    </row>
    <row r="3531" spans="1:1" x14ac:dyDescent="0.25">
      <c r="A3531" s="64"/>
    </row>
    <row r="3532" spans="1:1" x14ac:dyDescent="0.25">
      <c r="A3532" s="64"/>
    </row>
    <row r="3533" spans="1:1" x14ac:dyDescent="0.25">
      <c r="A3533" s="64"/>
    </row>
    <row r="3534" spans="1:1" x14ac:dyDescent="0.25">
      <c r="A3534" s="64"/>
    </row>
    <row r="3535" spans="1:1" x14ac:dyDescent="0.25">
      <c r="A3535" s="64"/>
    </row>
    <row r="3536" spans="1:1" x14ac:dyDescent="0.25">
      <c r="A3536" s="64"/>
    </row>
    <row r="3537" spans="1:1" x14ac:dyDescent="0.25">
      <c r="A3537" s="64"/>
    </row>
    <row r="3538" spans="1:1" x14ac:dyDescent="0.25">
      <c r="A3538" s="64"/>
    </row>
    <row r="3539" spans="1:1" x14ac:dyDescent="0.25">
      <c r="A3539" s="64"/>
    </row>
    <row r="3540" spans="1:1" x14ac:dyDescent="0.25">
      <c r="A3540" s="64"/>
    </row>
    <row r="3541" spans="1:1" x14ac:dyDescent="0.25">
      <c r="A3541" s="64"/>
    </row>
    <row r="3542" spans="1:1" x14ac:dyDescent="0.25">
      <c r="A3542" s="64"/>
    </row>
    <row r="3543" spans="1:1" x14ac:dyDescent="0.25">
      <c r="A3543" s="64"/>
    </row>
    <row r="3544" spans="1:1" x14ac:dyDescent="0.25">
      <c r="A3544" s="64"/>
    </row>
    <row r="3545" spans="1:1" x14ac:dyDescent="0.25">
      <c r="A3545" s="64"/>
    </row>
    <row r="3546" spans="1:1" x14ac:dyDescent="0.25">
      <c r="A3546" s="64"/>
    </row>
    <row r="3547" spans="1:1" x14ac:dyDescent="0.25">
      <c r="A3547" s="64"/>
    </row>
    <row r="3548" spans="1:1" x14ac:dyDescent="0.25">
      <c r="A3548" s="64"/>
    </row>
    <row r="3549" spans="1:1" x14ac:dyDescent="0.25">
      <c r="A3549" s="64"/>
    </row>
    <row r="3550" spans="1:1" x14ac:dyDescent="0.25">
      <c r="A3550" s="64"/>
    </row>
    <row r="3551" spans="1:1" x14ac:dyDescent="0.25">
      <c r="A3551" s="64"/>
    </row>
    <row r="3552" spans="1:1" x14ac:dyDescent="0.25">
      <c r="A3552" s="64"/>
    </row>
    <row r="3553" spans="1:1" x14ac:dyDescent="0.25">
      <c r="A3553" s="64"/>
    </row>
    <row r="3554" spans="1:1" x14ac:dyDescent="0.25">
      <c r="A3554" s="64"/>
    </row>
    <row r="3555" spans="1:1" x14ac:dyDescent="0.25">
      <c r="A3555" s="64"/>
    </row>
    <row r="3556" spans="1:1" x14ac:dyDescent="0.25">
      <c r="A3556" s="64"/>
    </row>
    <row r="3557" spans="1:1" x14ac:dyDescent="0.25">
      <c r="A3557" s="64"/>
    </row>
    <row r="3558" spans="1:1" x14ac:dyDescent="0.25">
      <c r="A3558" s="64"/>
    </row>
    <row r="3559" spans="1:1" x14ac:dyDescent="0.25">
      <c r="A3559" s="64"/>
    </row>
    <row r="3560" spans="1:1" x14ac:dyDescent="0.25">
      <c r="A3560" s="64"/>
    </row>
    <row r="3561" spans="1:1" x14ac:dyDescent="0.25">
      <c r="A3561" s="64"/>
    </row>
    <row r="3562" spans="1:1" x14ac:dyDescent="0.25">
      <c r="A3562" s="64"/>
    </row>
    <row r="3563" spans="1:1" x14ac:dyDescent="0.25">
      <c r="A3563" s="64"/>
    </row>
    <row r="3564" spans="1:1" x14ac:dyDescent="0.25">
      <c r="A3564" s="64"/>
    </row>
    <row r="3565" spans="1:1" x14ac:dyDescent="0.25">
      <c r="A3565" s="64"/>
    </row>
    <row r="3566" spans="1:1" x14ac:dyDescent="0.25">
      <c r="A3566" s="64"/>
    </row>
    <row r="3567" spans="1:1" x14ac:dyDescent="0.25">
      <c r="A3567" s="64"/>
    </row>
    <row r="3568" spans="1:1" x14ac:dyDescent="0.25">
      <c r="A3568" s="64"/>
    </row>
    <row r="3569" spans="1:1" x14ac:dyDescent="0.25">
      <c r="A3569" s="64"/>
    </row>
    <row r="3570" spans="1:1" x14ac:dyDescent="0.25">
      <c r="A3570" s="64"/>
    </row>
    <row r="3571" spans="1:1" x14ac:dyDescent="0.25">
      <c r="A3571" s="64"/>
    </row>
    <row r="3572" spans="1:1" x14ac:dyDescent="0.25">
      <c r="A3572" s="64"/>
    </row>
    <row r="3573" spans="1:1" x14ac:dyDescent="0.25">
      <c r="A3573" s="64"/>
    </row>
    <row r="3574" spans="1:1" x14ac:dyDescent="0.25">
      <c r="A3574" s="64"/>
    </row>
    <row r="3575" spans="1:1" x14ac:dyDescent="0.25">
      <c r="A3575" s="64"/>
    </row>
    <row r="3576" spans="1:1" x14ac:dyDescent="0.25">
      <c r="A3576" s="64"/>
    </row>
    <row r="3577" spans="1:1" x14ac:dyDescent="0.25">
      <c r="A3577" s="64"/>
    </row>
    <row r="3578" spans="1:1" x14ac:dyDescent="0.25">
      <c r="A3578" s="64"/>
    </row>
    <row r="3579" spans="1:1" x14ac:dyDescent="0.25">
      <c r="A3579" s="64"/>
    </row>
    <row r="3580" spans="1:1" x14ac:dyDescent="0.25">
      <c r="A3580" s="64"/>
    </row>
    <row r="3581" spans="1:1" x14ac:dyDescent="0.25">
      <c r="A3581" s="64"/>
    </row>
    <row r="3582" spans="1:1" x14ac:dyDescent="0.25">
      <c r="A3582" s="64"/>
    </row>
    <row r="3583" spans="1:1" x14ac:dyDescent="0.25">
      <c r="A3583" s="64"/>
    </row>
    <row r="3584" spans="1:1" x14ac:dyDescent="0.25">
      <c r="A3584" s="64"/>
    </row>
    <row r="3585" spans="1:1" x14ac:dyDescent="0.25">
      <c r="A3585" s="64"/>
    </row>
    <row r="3586" spans="1:1" x14ac:dyDescent="0.25">
      <c r="A3586" s="64"/>
    </row>
    <row r="3587" spans="1:1" x14ac:dyDescent="0.25">
      <c r="A3587" s="64"/>
    </row>
    <row r="3588" spans="1:1" x14ac:dyDescent="0.25">
      <c r="A3588" s="64"/>
    </row>
    <row r="3589" spans="1:1" x14ac:dyDescent="0.25">
      <c r="A3589" s="64"/>
    </row>
    <row r="3590" spans="1:1" x14ac:dyDescent="0.25">
      <c r="A3590" s="64"/>
    </row>
    <row r="3591" spans="1:1" x14ac:dyDescent="0.25">
      <c r="A3591" s="64"/>
    </row>
    <row r="3592" spans="1:1" x14ac:dyDescent="0.25">
      <c r="A3592" s="64"/>
    </row>
    <row r="3593" spans="1:1" x14ac:dyDescent="0.25">
      <c r="A3593" s="64"/>
    </row>
    <row r="3594" spans="1:1" x14ac:dyDescent="0.25">
      <c r="A3594" s="64"/>
    </row>
    <row r="3595" spans="1:1" x14ac:dyDescent="0.25">
      <c r="A3595" s="64"/>
    </row>
    <row r="3596" spans="1:1" x14ac:dyDescent="0.25">
      <c r="A3596" s="64"/>
    </row>
    <row r="3597" spans="1:1" x14ac:dyDescent="0.25">
      <c r="A3597" s="64"/>
    </row>
    <row r="3598" spans="1:1" x14ac:dyDescent="0.25">
      <c r="A3598" s="64"/>
    </row>
    <row r="3599" spans="1:1" x14ac:dyDescent="0.25">
      <c r="A3599" s="64"/>
    </row>
    <row r="3600" spans="1:1" x14ac:dyDescent="0.25">
      <c r="A3600" s="64"/>
    </row>
    <row r="3601" spans="1:1" x14ac:dyDescent="0.25">
      <c r="A3601" s="64"/>
    </row>
    <row r="3602" spans="1:1" x14ac:dyDescent="0.25">
      <c r="A3602" s="64"/>
    </row>
    <row r="3603" spans="1:1" x14ac:dyDescent="0.25">
      <c r="A3603" s="64"/>
    </row>
    <row r="3604" spans="1:1" x14ac:dyDescent="0.25">
      <c r="A3604" s="64"/>
    </row>
    <row r="3605" spans="1:1" x14ac:dyDescent="0.25">
      <c r="A3605" s="64"/>
    </row>
    <row r="3606" spans="1:1" x14ac:dyDescent="0.25">
      <c r="A3606" s="64"/>
    </row>
    <row r="3607" spans="1:1" x14ac:dyDescent="0.25">
      <c r="A3607" s="64"/>
    </row>
    <row r="3608" spans="1:1" x14ac:dyDescent="0.25">
      <c r="A3608" s="64"/>
    </row>
    <row r="3609" spans="1:1" x14ac:dyDescent="0.25">
      <c r="A3609" s="64"/>
    </row>
    <row r="3610" spans="1:1" x14ac:dyDescent="0.25">
      <c r="A3610" s="64"/>
    </row>
    <row r="3611" spans="1:1" x14ac:dyDescent="0.25">
      <c r="A3611" s="64"/>
    </row>
    <row r="3612" spans="1:1" x14ac:dyDescent="0.25">
      <c r="A3612" s="64"/>
    </row>
    <row r="3613" spans="1:1" x14ac:dyDescent="0.25">
      <c r="A3613" s="64"/>
    </row>
    <row r="3614" spans="1:1" x14ac:dyDescent="0.25">
      <c r="A3614" s="64"/>
    </row>
    <row r="3615" spans="1:1" x14ac:dyDescent="0.25">
      <c r="A3615" s="64"/>
    </row>
    <row r="3616" spans="1:1" x14ac:dyDescent="0.25">
      <c r="A3616" s="64"/>
    </row>
    <row r="3617" spans="1:1" x14ac:dyDescent="0.25">
      <c r="A3617" s="64"/>
    </row>
    <row r="3618" spans="1:1" x14ac:dyDescent="0.25">
      <c r="A3618" s="64"/>
    </row>
    <row r="3619" spans="1:1" x14ac:dyDescent="0.25">
      <c r="A3619" s="64"/>
    </row>
    <row r="3620" spans="1:1" x14ac:dyDescent="0.25">
      <c r="A3620" s="64"/>
    </row>
    <row r="3621" spans="1:1" x14ac:dyDescent="0.25">
      <c r="A3621" s="64"/>
    </row>
    <row r="3622" spans="1:1" x14ac:dyDescent="0.25">
      <c r="A3622" s="64"/>
    </row>
    <row r="3623" spans="1:1" x14ac:dyDescent="0.25">
      <c r="A3623" s="64"/>
    </row>
    <row r="3624" spans="1:1" x14ac:dyDescent="0.25">
      <c r="A3624" s="64"/>
    </row>
    <row r="3625" spans="1:1" x14ac:dyDescent="0.25">
      <c r="A3625" s="64"/>
    </row>
    <row r="3626" spans="1:1" x14ac:dyDescent="0.25">
      <c r="A3626" s="64"/>
    </row>
    <row r="3627" spans="1:1" x14ac:dyDescent="0.25">
      <c r="A3627" s="64"/>
    </row>
    <row r="3628" spans="1:1" x14ac:dyDescent="0.25">
      <c r="A3628" s="64"/>
    </row>
    <row r="3629" spans="1:1" x14ac:dyDescent="0.25">
      <c r="A3629" s="64"/>
    </row>
    <row r="3630" spans="1:1" x14ac:dyDescent="0.25">
      <c r="A3630" s="64"/>
    </row>
    <row r="3631" spans="1:1" x14ac:dyDescent="0.25">
      <c r="A3631" s="64"/>
    </row>
    <row r="3632" spans="1:1" x14ac:dyDescent="0.25">
      <c r="A3632" s="64"/>
    </row>
    <row r="3633" spans="1:1" x14ac:dyDescent="0.25">
      <c r="A3633" s="64"/>
    </row>
    <row r="3634" spans="1:1" x14ac:dyDescent="0.25">
      <c r="A3634" s="64"/>
    </row>
    <row r="3635" spans="1:1" x14ac:dyDescent="0.25">
      <c r="A3635" s="64"/>
    </row>
    <row r="3636" spans="1:1" x14ac:dyDescent="0.25">
      <c r="A3636" s="64"/>
    </row>
    <row r="3637" spans="1:1" x14ac:dyDescent="0.25">
      <c r="A3637" s="64"/>
    </row>
    <row r="3638" spans="1:1" x14ac:dyDescent="0.25">
      <c r="A3638" s="64"/>
    </row>
    <row r="3639" spans="1:1" x14ac:dyDescent="0.25">
      <c r="A3639" s="64"/>
    </row>
    <row r="3640" spans="1:1" x14ac:dyDescent="0.25">
      <c r="A3640" s="64"/>
    </row>
    <row r="3641" spans="1:1" x14ac:dyDescent="0.25">
      <c r="A3641" s="64"/>
    </row>
    <row r="3642" spans="1:1" x14ac:dyDescent="0.25">
      <c r="A3642" s="64"/>
    </row>
    <row r="3643" spans="1:1" x14ac:dyDescent="0.25">
      <c r="A3643" s="64"/>
    </row>
    <row r="3644" spans="1:1" x14ac:dyDescent="0.25">
      <c r="A3644" s="64"/>
    </row>
    <row r="3645" spans="1:1" x14ac:dyDescent="0.25">
      <c r="A3645" s="64"/>
    </row>
    <row r="3646" spans="1:1" x14ac:dyDescent="0.25">
      <c r="A3646" s="64"/>
    </row>
    <row r="3647" spans="1:1" x14ac:dyDescent="0.25">
      <c r="A3647" s="64"/>
    </row>
    <row r="3648" spans="1:1" x14ac:dyDescent="0.25">
      <c r="A3648" s="64"/>
    </row>
    <row r="3649" spans="1:1" x14ac:dyDescent="0.25">
      <c r="A3649" s="64"/>
    </row>
    <row r="3650" spans="1:1" x14ac:dyDescent="0.25">
      <c r="A3650" s="64"/>
    </row>
    <row r="3651" spans="1:1" x14ac:dyDescent="0.25">
      <c r="A3651" s="64"/>
    </row>
    <row r="3652" spans="1:1" x14ac:dyDescent="0.25">
      <c r="A3652" s="64"/>
    </row>
    <row r="3653" spans="1:1" x14ac:dyDescent="0.25">
      <c r="A3653" s="64"/>
    </row>
    <row r="3654" spans="1:1" x14ac:dyDescent="0.25">
      <c r="A3654" s="64"/>
    </row>
    <row r="3655" spans="1:1" x14ac:dyDescent="0.25">
      <c r="A3655" s="64"/>
    </row>
    <row r="3656" spans="1:1" x14ac:dyDescent="0.25">
      <c r="A3656" s="64"/>
    </row>
    <row r="3657" spans="1:1" x14ac:dyDescent="0.25">
      <c r="A3657" s="64"/>
    </row>
    <row r="3658" spans="1:1" x14ac:dyDescent="0.25">
      <c r="A3658" s="64"/>
    </row>
    <row r="3659" spans="1:1" x14ac:dyDescent="0.25">
      <c r="A3659" s="64"/>
    </row>
    <row r="3660" spans="1:1" x14ac:dyDescent="0.25">
      <c r="A3660" s="64"/>
    </row>
    <row r="3661" spans="1:1" x14ac:dyDescent="0.25">
      <c r="A3661" s="64"/>
    </row>
    <row r="3662" spans="1:1" x14ac:dyDescent="0.25">
      <c r="A3662" s="64"/>
    </row>
    <row r="3663" spans="1:1" x14ac:dyDescent="0.25">
      <c r="A3663" s="64"/>
    </row>
    <row r="3664" spans="1:1" x14ac:dyDescent="0.25">
      <c r="A3664" s="64"/>
    </row>
    <row r="3665" spans="1:1" x14ac:dyDescent="0.25">
      <c r="A3665" s="64"/>
    </row>
    <row r="3666" spans="1:1" x14ac:dyDescent="0.25">
      <c r="A3666" s="64"/>
    </row>
    <row r="3667" spans="1:1" x14ac:dyDescent="0.25">
      <c r="A3667" s="64"/>
    </row>
    <row r="3668" spans="1:1" x14ac:dyDescent="0.25">
      <c r="A3668" s="64"/>
    </row>
    <row r="3669" spans="1:1" x14ac:dyDescent="0.25">
      <c r="A3669" s="64"/>
    </row>
    <row r="3670" spans="1:1" x14ac:dyDescent="0.25">
      <c r="A3670" s="64"/>
    </row>
    <row r="3671" spans="1:1" x14ac:dyDescent="0.25">
      <c r="A3671" s="64"/>
    </row>
    <row r="3672" spans="1:1" x14ac:dyDescent="0.25">
      <c r="A3672" s="64"/>
    </row>
    <row r="3673" spans="1:1" x14ac:dyDescent="0.25">
      <c r="A3673" s="64"/>
    </row>
    <row r="3674" spans="1:1" x14ac:dyDescent="0.25">
      <c r="A3674" s="64"/>
    </row>
    <row r="3675" spans="1:1" x14ac:dyDescent="0.25">
      <c r="A3675" s="64"/>
    </row>
    <row r="3676" spans="1:1" x14ac:dyDescent="0.25">
      <c r="A3676" s="64"/>
    </row>
    <row r="3677" spans="1:1" x14ac:dyDescent="0.25">
      <c r="A3677" s="64"/>
    </row>
    <row r="3678" spans="1:1" x14ac:dyDescent="0.25">
      <c r="A3678" s="64"/>
    </row>
    <row r="3679" spans="1:1" x14ac:dyDescent="0.25">
      <c r="A3679" s="64"/>
    </row>
    <row r="3680" spans="1:1" x14ac:dyDescent="0.25">
      <c r="A3680" s="64"/>
    </row>
    <row r="3681" spans="1:1" x14ac:dyDescent="0.25">
      <c r="A3681" s="64"/>
    </row>
    <row r="3682" spans="1:1" x14ac:dyDescent="0.25">
      <c r="A3682" s="64"/>
    </row>
    <row r="3683" spans="1:1" x14ac:dyDescent="0.25">
      <c r="A3683" s="64"/>
    </row>
    <row r="3684" spans="1:1" x14ac:dyDescent="0.25">
      <c r="A3684" s="64"/>
    </row>
    <row r="3685" spans="1:1" x14ac:dyDescent="0.25">
      <c r="A3685" s="64"/>
    </row>
    <row r="3686" spans="1:1" x14ac:dyDescent="0.25">
      <c r="A3686" s="64"/>
    </row>
    <row r="3687" spans="1:1" x14ac:dyDescent="0.25">
      <c r="A3687" s="64"/>
    </row>
    <row r="3688" spans="1:1" x14ac:dyDescent="0.25">
      <c r="A3688" s="64"/>
    </row>
    <row r="3689" spans="1:1" x14ac:dyDescent="0.25">
      <c r="A3689" s="64"/>
    </row>
    <row r="3690" spans="1:1" x14ac:dyDescent="0.25">
      <c r="A3690" s="64"/>
    </row>
    <row r="3691" spans="1:1" x14ac:dyDescent="0.25">
      <c r="A3691" s="64"/>
    </row>
    <row r="3692" spans="1:1" x14ac:dyDescent="0.25">
      <c r="A3692" s="64"/>
    </row>
    <row r="3693" spans="1:1" x14ac:dyDescent="0.25">
      <c r="A3693" s="64"/>
    </row>
    <row r="3694" spans="1:1" x14ac:dyDescent="0.25">
      <c r="A3694" s="64"/>
    </row>
    <row r="3695" spans="1:1" x14ac:dyDescent="0.25">
      <c r="A3695" s="64"/>
    </row>
    <row r="3696" spans="1:1" x14ac:dyDescent="0.25">
      <c r="A3696" s="64"/>
    </row>
    <row r="3697" spans="1:1" x14ac:dyDescent="0.25">
      <c r="A3697" s="64"/>
    </row>
    <row r="3698" spans="1:1" x14ac:dyDescent="0.25">
      <c r="A3698" s="64"/>
    </row>
    <row r="3699" spans="1:1" x14ac:dyDescent="0.25">
      <c r="A3699" s="64"/>
    </row>
    <row r="3700" spans="1:1" x14ac:dyDescent="0.25">
      <c r="A3700" s="64"/>
    </row>
    <row r="3701" spans="1:1" x14ac:dyDescent="0.25">
      <c r="A3701" s="64"/>
    </row>
    <row r="3702" spans="1:1" x14ac:dyDescent="0.25">
      <c r="A3702" s="64"/>
    </row>
    <row r="3703" spans="1:1" x14ac:dyDescent="0.25">
      <c r="A3703" s="64"/>
    </row>
    <row r="3704" spans="1:1" x14ac:dyDescent="0.25">
      <c r="A3704" s="64"/>
    </row>
    <row r="3705" spans="1:1" x14ac:dyDescent="0.25">
      <c r="A3705" s="64"/>
    </row>
    <row r="3706" spans="1:1" x14ac:dyDescent="0.25">
      <c r="A3706" s="64"/>
    </row>
    <row r="3707" spans="1:1" x14ac:dyDescent="0.25">
      <c r="A3707" s="64"/>
    </row>
    <row r="3708" spans="1:1" x14ac:dyDescent="0.25">
      <c r="A3708" s="64"/>
    </row>
    <row r="3709" spans="1:1" x14ac:dyDescent="0.25">
      <c r="A3709" s="64"/>
    </row>
    <row r="3710" spans="1:1" x14ac:dyDescent="0.25">
      <c r="A3710" s="64"/>
    </row>
    <row r="3711" spans="1:1" x14ac:dyDescent="0.25">
      <c r="A3711" s="64"/>
    </row>
    <row r="3712" spans="1:1" x14ac:dyDescent="0.25">
      <c r="A3712" s="64"/>
    </row>
    <row r="3713" spans="1:1" x14ac:dyDescent="0.25">
      <c r="A3713" s="64"/>
    </row>
    <row r="3714" spans="1:1" x14ac:dyDescent="0.25">
      <c r="A3714" s="64"/>
    </row>
    <row r="3715" spans="1:1" x14ac:dyDescent="0.25">
      <c r="A3715" s="64"/>
    </row>
    <row r="3716" spans="1:1" x14ac:dyDescent="0.25">
      <c r="A3716" s="64"/>
    </row>
    <row r="3717" spans="1:1" x14ac:dyDescent="0.25">
      <c r="A3717" s="64"/>
    </row>
    <row r="3718" spans="1:1" x14ac:dyDescent="0.25">
      <c r="A3718" s="64"/>
    </row>
    <row r="3719" spans="1:1" x14ac:dyDescent="0.25">
      <c r="A3719" s="64"/>
    </row>
    <row r="3720" spans="1:1" x14ac:dyDescent="0.25">
      <c r="A3720" s="64"/>
    </row>
    <row r="3721" spans="1:1" x14ac:dyDescent="0.25">
      <c r="A3721" s="64"/>
    </row>
    <row r="3722" spans="1:1" x14ac:dyDescent="0.25">
      <c r="A3722" s="64"/>
    </row>
    <row r="3723" spans="1:1" x14ac:dyDescent="0.25">
      <c r="A3723" s="64"/>
    </row>
    <row r="3724" spans="1:1" x14ac:dyDescent="0.25">
      <c r="A3724" s="64"/>
    </row>
    <row r="3725" spans="1:1" x14ac:dyDescent="0.25">
      <c r="A3725" s="64"/>
    </row>
    <row r="3726" spans="1:1" x14ac:dyDescent="0.25">
      <c r="A3726" s="64"/>
    </row>
    <row r="3727" spans="1:1" x14ac:dyDescent="0.25">
      <c r="A3727" s="64"/>
    </row>
    <row r="3728" spans="1:1" x14ac:dyDescent="0.25">
      <c r="A3728" s="64"/>
    </row>
    <row r="3729" spans="1:1" x14ac:dyDescent="0.25">
      <c r="A3729" s="64"/>
    </row>
    <row r="3730" spans="1:1" x14ac:dyDescent="0.25">
      <c r="A3730" s="64"/>
    </row>
    <row r="3731" spans="1:1" x14ac:dyDescent="0.25">
      <c r="A3731" s="64"/>
    </row>
    <row r="3732" spans="1:1" x14ac:dyDescent="0.25">
      <c r="A3732" s="64"/>
    </row>
    <row r="3733" spans="1:1" x14ac:dyDescent="0.25">
      <c r="A3733" s="64"/>
    </row>
    <row r="3734" spans="1:1" x14ac:dyDescent="0.25">
      <c r="A3734" s="64"/>
    </row>
    <row r="3735" spans="1:1" x14ac:dyDescent="0.25">
      <c r="A3735" s="64"/>
    </row>
    <row r="3736" spans="1:1" x14ac:dyDescent="0.25">
      <c r="A3736" s="64"/>
    </row>
    <row r="3737" spans="1:1" x14ac:dyDescent="0.25">
      <c r="A3737" s="64"/>
    </row>
    <row r="3738" spans="1:1" x14ac:dyDescent="0.25">
      <c r="A3738" s="64"/>
    </row>
    <row r="3739" spans="1:1" x14ac:dyDescent="0.25">
      <c r="A3739" s="64"/>
    </row>
    <row r="3740" spans="1:1" x14ac:dyDescent="0.25">
      <c r="A3740" s="64"/>
    </row>
    <row r="3741" spans="1:1" x14ac:dyDescent="0.25">
      <c r="A3741" s="64"/>
    </row>
    <row r="3742" spans="1:1" x14ac:dyDescent="0.25">
      <c r="A3742" s="64"/>
    </row>
    <row r="3743" spans="1:1" x14ac:dyDescent="0.25">
      <c r="A3743" s="64"/>
    </row>
    <row r="3744" spans="1:1" x14ac:dyDescent="0.25">
      <c r="A3744" s="64"/>
    </row>
    <row r="3745" spans="1:1" x14ac:dyDescent="0.25">
      <c r="A3745" s="64"/>
    </row>
    <row r="3746" spans="1:1" x14ac:dyDescent="0.25">
      <c r="A3746" s="64"/>
    </row>
    <row r="3747" spans="1:1" x14ac:dyDescent="0.25">
      <c r="A3747" s="64"/>
    </row>
    <row r="3748" spans="1:1" x14ac:dyDescent="0.25">
      <c r="A3748" s="64"/>
    </row>
    <row r="3749" spans="1:1" x14ac:dyDescent="0.25">
      <c r="A3749" s="64"/>
    </row>
    <row r="3750" spans="1:1" x14ac:dyDescent="0.25">
      <c r="A3750" s="64"/>
    </row>
    <row r="3751" spans="1:1" x14ac:dyDescent="0.25">
      <c r="A3751" s="64"/>
    </row>
    <row r="3752" spans="1:1" x14ac:dyDescent="0.25">
      <c r="A3752" s="64"/>
    </row>
    <row r="3753" spans="1:1" x14ac:dyDescent="0.25">
      <c r="A3753" s="64"/>
    </row>
    <row r="3754" spans="1:1" x14ac:dyDescent="0.25">
      <c r="A3754" s="64"/>
    </row>
    <row r="3755" spans="1:1" x14ac:dyDescent="0.25">
      <c r="A3755" s="64"/>
    </row>
    <row r="3756" spans="1:1" x14ac:dyDescent="0.25">
      <c r="A3756" s="64"/>
    </row>
    <row r="3757" spans="1:1" x14ac:dyDescent="0.25">
      <c r="A3757" s="64"/>
    </row>
    <row r="3758" spans="1:1" x14ac:dyDescent="0.25">
      <c r="A3758" s="64"/>
    </row>
    <row r="3759" spans="1:1" x14ac:dyDescent="0.25">
      <c r="A3759" s="64"/>
    </row>
    <row r="3760" spans="1:1" x14ac:dyDescent="0.25">
      <c r="A3760" s="64"/>
    </row>
    <row r="3761" spans="1:1" x14ac:dyDescent="0.25">
      <c r="A3761" s="64"/>
    </row>
    <row r="3762" spans="1:1" x14ac:dyDescent="0.25">
      <c r="A3762" s="64"/>
    </row>
    <row r="3763" spans="1:1" x14ac:dyDescent="0.25">
      <c r="A3763" s="64"/>
    </row>
    <row r="3764" spans="1:1" x14ac:dyDescent="0.25">
      <c r="A3764" s="64"/>
    </row>
    <row r="3765" spans="1:1" x14ac:dyDescent="0.25">
      <c r="A3765" s="64"/>
    </row>
    <row r="3766" spans="1:1" x14ac:dyDescent="0.25">
      <c r="A3766" s="64"/>
    </row>
    <row r="3767" spans="1:1" x14ac:dyDescent="0.25">
      <c r="A3767" s="64"/>
    </row>
    <row r="3768" spans="1:1" x14ac:dyDescent="0.25">
      <c r="A3768" s="64"/>
    </row>
    <row r="3769" spans="1:1" x14ac:dyDescent="0.25">
      <c r="A3769" s="64"/>
    </row>
    <row r="3770" spans="1:1" x14ac:dyDescent="0.25">
      <c r="A3770" s="64"/>
    </row>
    <row r="3771" spans="1:1" x14ac:dyDescent="0.25">
      <c r="A3771" s="64"/>
    </row>
    <row r="3772" spans="1:1" x14ac:dyDescent="0.25">
      <c r="A3772" s="64"/>
    </row>
    <row r="3773" spans="1:1" x14ac:dyDescent="0.25">
      <c r="A3773" s="64"/>
    </row>
    <row r="3774" spans="1:1" x14ac:dyDescent="0.25">
      <c r="A3774" s="64"/>
    </row>
    <row r="3775" spans="1:1" x14ac:dyDescent="0.25">
      <c r="A3775" s="64"/>
    </row>
    <row r="3776" spans="1:1" x14ac:dyDescent="0.25">
      <c r="A3776" s="64"/>
    </row>
    <row r="3777" spans="1:1" x14ac:dyDescent="0.25">
      <c r="A3777" s="64"/>
    </row>
    <row r="3778" spans="1:1" x14ac:dyDescent="0.25">
      <c r="A3778" s="64"/>
    </row>
    <row r="3779" spans="1:1" x14ac:dyDescent="0.25">
      <c r="A3779" s="64"/>
    </row>
    <row r="3780" spans="1:1" x14ac:dyDescent="0.25">
      <c r="A3780" s="64"/>
    </row>
    <row r="3781" spans="1:1" x14ac:dyDescent="0.25">
      <c r="A3781" s="64"/>
    </row>
    <row r="3782" spans="1:1" x14ac:dyDescent="0.25">
      <c r="A3782" s="64"/>
    </row>
    <row r="3783" spans="1:1" x14ac:dyDescent="0.25">
      <c r="A3783" s="64"/>
    </row>
    <row r="3784" spans="1:1" x14ac:dyDescent="0.25">
      <c r="A3784" s="64"/>
    </row>
    <row r="3785" spans="1:1" x14ac:dyDescent="0.25">
      <c r="A3785" s="64"/>
    </row>
    <row r="3786" spans="1:1" x14ac:dyDescent="0.25">
      <c r="A3786" s="64"/>
    </row>
    <row r="3787" spans="1:1" x14ac:dyDescent="0.25">
      <c r="A3787" s="64"/>
    </row>
    <row r="3788" spans="1:1" x14ac:dyDescent="0.25">
      <c r="A3788" s="64"/>
    </row>
    <row r="3789" spans="1:1" x14ac:dyDescent="0.25">
      <c r="A3789" s="64"/>
    </row>
    <row r="3790" spans="1:1" x14ac:dyDescent="0.25">
      <c r="A3790" s="64"/>
    </row>
    <row r="3791" spans="1:1" x14ac:dyDescent="0.25">
      <c r="A3791" s="64"/>
    </row>
    <row r="3792" spans="1:1" x14ac:dyDescent="0.25">
      <c r="A3792" s="64"/>
    </row>
    <row r="3793" spans="1:1" x14ac:dyDescent="0.25">
      <c r="A3793" s="64"/>
    </row>
    <row r="3794" spans="1:1" x14ac:dyDescent="0.25">
      <c r="A3794" s="64"/>
    </row>
    <row r="3795" spans="1:1" x14ac:dyDescent="0.25">
      <c r="A3795" s="64"/>
    </row>
    <row r="3796" spans="1:1" x14ac:dyDescent="0.25">
      <c r="A3796" s="64"/>
    </row>
    <row r="3797" spans="1:1" x14ac:dyDescent="0.25">
      <c r="A3797" s="64"/>
    </row>
    <row r="3798" spans="1:1" x14ac:dyDescent="0.25">
      <c r="A3798" s="64"/>
    </row>
    <row r="3799" spans="1:1" x14ac:dyDescent="0.25">
      <c r="A3799" s="64"/>
    </row>
    <row r="3800" spans="1:1" x14ac:dyDescent="0.25">
      <c r="A3800" s="64"/>
    </row>
    <row r="3801" spans="1:1" x14ac:dyDescent="0.25">
      <c r="A3801" s="64"/>
    </row>
    <row r="3802" spans="1:1" x14ac:dyDescent="0.25">
      <c r="A3802" s="64"/>
    </row>
    <row r="3803" spans="1:1" x14ac:dyDescent="0.25">
      <c r="A3803" s="64"/>
    </row>
    <row r="3804" spans="1:1" x14ac:dyDescent="0.25">
      <c r="A3804" s="64"/>
    </row>
    <row r="3805" spans="1:1" x14ac:dyDescent="0.25">
      <c r="A3805" s="64"/>
    </row>
    <row r="3806" spans="1:1" x14ac:dyDescent="0.25">
      <c r="A3806" s="64"/>
    </row>
    <row r="3807" spans="1:1" x14ac:dyDescent="0.25">
      <c r="A3807" s="64"/>
    </row>
    <row r="3808" spans="1:1" x14ac:dyDescent="0.25">
      <c r="A3808" s="64"/>
    </row>
    <row r="3809" spans="1:1" x14ac:dyDescent="0.25">
      <c r="A3809" s="64"/>
    </row>
    <row r="3810" spans="1:1" x14ac:dyDescent="0.25">
      <c r="A3810" s="64"/>
    </row>
    <row r="3811" spans="1:1" x14ac:dyDescent="0.25">
      <c r="A3811" s="64"/>
    </row>
    <row r="3812" spans="1:1" x14ac:dyDescent="0.25">
      <c r="A3812" s="64"/>
    </row>
    <row r="3813" spans="1:1" x14ac:dyDescent="0.25">
      <c r="A3813" s="64"/>
    </row>
    <row r="3814" spans="1:1" x14ac:dyDescent="0.25">
      <c r="A3814" s="64"/>
    </row>
    <row r="3815" spans="1:1" x14ac:dyDescent="0.25">
      <c r="A3815" s="64"/>
    </row>
    <row r="3816" spans="1:1" x14ac:dyDescent="0.25">
      <c r="A3816" s="64"/>
    </row>
    <row r="3817" spans="1:1" x14ac:dyDescent="0.25">
      <c r="A3817" s="64"/>
    </row>
    <row r="3818" spans="1:1" x14ac:dyDescent="0.25">
      <c r="A3818" s="64"/>
    </row>
    <row r="3819" spans="1:1" x14ac:dyDescent="0.25">
      <c r="A3819" s="64"/>
    </row>
    <row r="3820" spans="1:1" x14ac:dyDescent="0.25">
      <c r="A3820" s="64"/>
    </row>
    <row r="3821" spans="1:1" x14ac:dyDescent="0.25">
      <c r="A3821" s="64"/>
    </row>
    <row r="3822" spans="1:1" x14ac:dyDescent="0.25">
      <c r="A3822" s="64"/>
    </row>
    <row r="3823" spans="1:1" x14ac:dyDescent="0.25">
      <c r="A3823" s="64"/>
    </row>
    <row r="3824" spans="1:1" x14ac:dyDescent="0.25">
      <c r="A3824" s="64"/>
    </row>
    <row r="3825" spans="1:1" x14ac:dyDescent="0.25">
      <c r="A3825" s="64"/>
    </row>
    <row r="3826" spans="1:1" x14ac:dyDescent="0.25">
      <c r="A3826" s="64"/>
    </row>
    <row r="3827" spans="1:1" x14ac:dyDescent="0.25">
      <c r="A3827" s="64"/>
    </row>
    <row r="3828" spans="1:1" x14ac:dyDescent="0.25">
      <c r="A3828" s="64"/>
    </row>
    <row r="3829" spans="1:1" x14ac:dyDescent="0.25">
      <c r="A3829" s="64"/>
    </row>
    <row r="3830" spans="1:1" x14ac:dyDescent="0.25">
      <c r="A3830" s="64"/>
    </row>
    <row r="3831" spans="1:1" x14ac:dyDescent="0.25">
      <c r="A3831" s="64"/>
    </row>
    <row r="3832" spans="1:1" x14ac:dyDescent="0.25">
      <c r="A3832" s="64"/>
    </row>
    <row r="3833" spans="1:1" x14ac:dyDescent="0.25">
      <c r="A3833" s="64"/>
    </row>
    <row r="3834" spans="1:1" x14ac:dyDescent="0.25">
      <c r="A3834" s="64"/>
    </row>
    <row r="3835" spans="1:1" x14ac:dyDescent="0.25">
      <c r="A3835" s="64"/>
    </row>
    <row r="3836" spans="1:1" x14ac:dyDescent="0.25">
      <c r="A3836" s="64"/>
    </row>
    <row r="3837" spans="1:1" x14ac:dyDescent="0.25">
      <c r="A3837" s="64"/>
    </row>
    <row r="3838" spans="1:1" x14ac:dyDescent="0.25">
      <c r="A3838" s="64"/>
    </row>
    <row r="3839" spans="1:1" x14ac:dyDescent="0.25">
      <c r="A3839" s="64"/>
    </row>
    <row r="3840" spans="1:1" x14ac:dyDescent="0.25">
      <c r="A3840" s="64"/>
    </row>
    <row r="3841" spans="1:1" x14ac:dyDescent="0.25">
      <c r="A3841" s="64"/>
    </row>
    <row r="3842" spans="1:1" x14ac:dyDescent="0.25">
      <c r="A3842" s="64"/>
    </row>
    <row r="3843" spans="1:1" x14ac:dyDescent="0.25">
      <c r="A3843" s="64"/>
    </row>
    <row r="3844" spans="1:1" x14ac:dyDescent="0.25">
      <c r="A3844" s="64"/>
    </row>
    <row r="3845" spans="1:1" x14ac:dyDescent="0.25">
      <c r="A3845" s="64"/>
    </row>
    <row r="3846" spans="1:1" x14ac:dyDescent="0.25">
      <c r="A3846" s="64"/>
    </row>
    <row r="3847" spans="1:1" x14ac:dyDescent="0.25">
      <c r="A3847" s="64"/>
    </row>
    <row r="3848" spans="1:1" x14ac:dyDescent="0.25">
      <c r="A3848" s="64"/>
    </row>
    <row r="3849" spans="1:1" x14ac:dyDescent="0.25">
      <c r="A3849" s="64"/>
    </row>
    <row r="3850" spans="1:1" x14ac:dyDescent="0.25">
      <c r="A3850" s="64"/>
    </row>
    <row r="3851" spans="1:1" x14ac:dyDescent="0.25">
      <c r="A3851" s="64"/>
    </row>
    <row r="3852" spans="1:1" x14ac:dyDescent="0.25">
      <c r="A3852" s="64"/>
    </row>
    <row r="3853" spans="1:1" x14ac:dyDescent="0.25">
      <c r="A3853" s="64"/>
    </row>
    <row r="3854" spans="1:1" x14ac:dyDescent="0.25">
      <c r="A3854" s="64"/>
    </row>
    <row r="3855" spans="1:1" x14ac:dyDescent="0.25">
      <c r="A3855" s="64"/>
    </row>
    <row r="3856" spans="1:1" x14ac:dyDescent="0.25">
      <c r="A3856" s="64"/>
    </row>
    <row r="3857" spans="1:1" x14ac:dyDescent="0.25">
      <c r="A3857" s="64"/>
    </row>
    <row r="3858" spans="1:1" x14ac:dyDescent="0.25">
      <c r="A3858" s="64"/>
    </row>
    <row r="3859" spans="1:1" x14ac:dyDescent="0.25">
      <c r="A3859" s="64"/>
    </row>
    <row r="3860" spans="1:1" x14ac:dyDescent="0.25">
      <c r="A3860" s="64"/>
    </row>
    <row r="3861" spans="1:1" x14ac:dyDescent="0.25">
      <c r="A3861" s="64"/>
    </row>
    <row r="3862" spans="1:1" x14ac:dyDescent="0.25">
      <c r="A3862" s="64"/>
    </row>
    <row r="3863" spans="1:1" x14ac:dyDescent="0.25">
      <c r="A3863" s="64"/>
    </row>
    <row r="3864" spans="1:1" x14ac:dyDescent="0.25">
      <c r="A3864" s="64"/>
    </row>
    <row r="3865" spans="1:1" x14ac:dyDescent="0.25">
      <c r="A3865" s="64"/>
    </row>
    <row r="3866" spans="1:1" x14ac:dyDescent="0.25">
      <c r="A3866" s="64"/>
    </row>
    <row r="3867" spans="1:1" x14ac:dyDescent="0.25">
      <c r="A3867" s="64"/>
    </row>
    <row r="3868" spans="1:1" x14ac:dyDescent="0.25">
      <c r="A3868" s="64"/>
    </row>
    <row r="3869" spans="1:1" x14ac:dyDescent="0.25">
      <c r="A3869" s="64"/>
    </row>
    <row r="3870" spans="1:1" x14ac:dyDescent="0.25">
      <c r="A3870" s="64"/>
    </row>
    <row r="3871" spans="1:1" x14ac:dyDescent="0.25">
      <c r="A3871" s="64"/>
    </row>
    <row r="3872" spans="1:1" x14ac:dyDescent="0.25">
      <c r="A3872" s="64"/>
    </row>
    <row r="3873" spans="1:1" x14ac:dyDescent="0.25">
      <c r="A3873" s="64"/>
    </row>
    <row r="3874" spans="1:1" x14ac:dyDescent="0.25">
      <c r="A3874" s="64"/>
    </row>
    <row r="3875" spans="1:1" x14ac:dyDescent="0.25">
      <c r="A3875" s="64"/>
    </row>
    <row r="3876" spans="1:1" x14ac:dyDescent="0.25">
      <c r="A3876" s="64"/>
    </row>
    <row r="3877" spans="1:1" x14ac:dyDescent="0.25">
      <c r="A3877" s="64"/>
    </row>
    <row r="3878" spans="1:1" x14ac:dyDescent="0.25">
      <c r="A3878" s="64"/>
    </row>
    <row r="3879" spans="1:1" x14ac:dyDescent="0.25">
      <c r="A3879" s="64"/>
    </row>
    <row r="3880" spans="1:1" x14ac:dyDescent="0.25">
      <c r="A3880" s="64"/>
    </row>
    <row r="3881" spans="1:1" x14ac:dyDescent="0.25">
      <c r="A3881" s="64"/>
    </row>
    <row r="3882" spans="1:1" x14ac:dyDescent="0.25">
      <c r="A3882" s="64"/>
    </row>
    <row r="3883" spans="1:1" x14ac:dyDescent="0.25">
      <c r="A3883" s="64"/>
    </row>
    <row r="3884" spans="1:1" x14ac:dyDescent="0.25">
      <c r="A3884" s="64"/>
    </row>
    <row r="3885" spans="1:1" x14ac:dyDescent="0.25">
      <c r="A3885" s="64"/>
    </row>
    <row r="3886" spans="1:1" x14ac:dyDescent="0.25">
      <c r="A3886" s="64"/>
    </row>
    <row r="3887" spans="1:1" x14ac:dyDescent="0.25">
      <c r="A3887" s="64"/>
    </row>
    <row r="3888" spans="1:1" x14ac:dyDescent="0.25">
      <c r="A3888" s="64"/>
    </row>
    <row r="3889" spans="1:1" x14ac:dyDescent="0.25">
      <c r="A3889" s="64"/>
    </row>
    <row r="3890" spans="1:1" x14ac:dyDescent="0.25">
      <c r="A3890" s="64"/>
    </row>
    <row r="3891" spans="1:1" x14ac:dyDescent="0.25">
      <c r="A3891" s="64"/>
    </row>
    <row r="3892" spans="1:1" x14ac:dyDescent="0.25">
      <c r="A3892" s="64"/>
    </row>
    <row r="3893" spans="1:1" x14ac:dyDescent="0.25">
      <c r="A3893" s="64"/>
    </row>
    <row r="3894" spans="1:1" x14ac:dyDescent="0.25">
      <c r="A3894" s="64"/>
    </row>
    <row r="3895" spans="1:1" x14ac:dyDescent="0.25">
      <c r="A3895" s="64"/>
    </row>
    <row r="3896" spans="1:1" x14ac:dyDescent="0.25">
      <c r="A3896" s="64"/>
    </row>
    <row r="3897" spans="1:1" x14ac:dyDescent="0.25">
      <c r="A3897" s="64"/>
    </row>
    <row r="3898" spans="1:1" x14ac:dyDescent="0.25">
      <c r="A3898" s="64"/>
    </row>
    <row r="3899" spans="1:1" x14ac:dyDescent="0.25">
      <c r="A3899" s="64"/>
    </row>
    <row r="3900" spans="1:1" x14ac:dyDescent="0.25">
      <c r="A3900" s="64"/>
    </row>
    <row r="3901" spans="1:1" x14ac:dyDescent="0.25">
      <c r="A3901" s="64"/>
    </row>
    <row r="3902" spans="1:1" x14ac:dyDescent="0.25">
      <c r="A3902" s="64"/>
    </row>
    <row r="3903" spans="1:1" x14ac:dyDescent="0.25">
      <c r="A3903" s="64"/>
    </row>
    <row r="3904" spans="1:1" x14ac:dyDescent="0.25">
      <c r="A3904" s="64"/>
    </row>
    <row r="3905" spans="1:1" x14ac:dyDescent="0.25">
      <c r="A3905" s="64"/>
    </row>
    <row r="3906" spans="1:1" x14ac:dyDescent="0.25">
      <c r="A3906" s="64"/>
    </row>
    <row r="3907" spans="1:1" x14ac:dyDescent="0.25">
      <c r="A3907" s="64"/>
    </row>
    <row r="3908" spans="1:1" x14ac:dyDescent="0.25">
      <c r="A3908" s="64"/>
    </row>
    <row r="3909" spans="1:1" x14ac:dyDescent="0.25">
      <c r="A3909" s="64"/>
    </row>
    <row r="3910" spans="1:1" x14ac:dyDescent="0.25">
      <c r="A3910" s="64"/>
    </row>
    <row r="3911" spans="1:1" x14ac:dyDescent="0.25">
      <c r="A3911" s="64"/>
    </row>
    <row r="3912" spans="1:1" x14ac:dyDescent="0.25">
      <c r="A3912" s="64"/>
    </row>
    <row r="3913" spans="1:1" x14ac:dyDescent="0.25">
      <c r="A3913" s="64"/>
    </row>
    <row r="3914" spans="1:1" x14ac:dyDescent="0.25">
      <c r="A3914" s="64"/>
    </row>
    <row r="3915" spans="1:1" x14ac:dyDescent="0.25">
      <c r="A3915" s="64"/>
    </row>
    <row r="3916" spans="1:1" x14ac:dyDescent="0.25">
      <c r="A3916" s="64"/>
    </row>
    <row r="3917" spans="1:1" x14ac:dyDescent="0.25">
      <c r="A3917" s="64"/>
    </row>
    <row r="3918" spans="1:1" x14ac:dyDescent="0.25">
      <c r="A3918" s="64"/>
    </row>
    <row r="3919" spans="1:1" x14ac:dyDescent="0.25">
      <c r="A3919" s="64"/>
    </row>
    <row r="3920" spans="1:1" x14ac:dyDescent="0.25">
      <c r="A3920" s="64"/>
    </row>
    <row r="3921" spans="1:1" x14ac:dyDescent="0.25">
      <c r="A3921" s="64"/>
    </row>
    <row r="3922" spans="1:1" x14ac:dyDescent="0.25">
      <c r="A3922" s="64"/>
    </row>
    <row r="3923" spans="1:1" x14ac:dyDescent="0.25">
      <c r="A3923" s="64"/>
    </row>
    <row r="3924" spans="1:1" x14ac:dyDescent="0.25">
      <c r="A3924" s="64"/>
    </row>
    <row r="3925" spans="1:1" x14ac:dyDescent="0.25">
      <c r="A3925" s="64"/>
    </row>
    <row r="3926" spans="1:1" x14ac:dyDescent="0.25">
      <c r="A3926" s="64"/>
    </row>
    <row r="3927" spans="1:1" x14ac:dyDescent="0.25">
      <c r="A3927" s="64"/>
    </row>
    <row r="3928" spans="1:1" x14ac:dyDescent="0.25">
      <c r="A3928" s="64"/>
    </row>
    <row r="3929" spans="1:1" x14ac:dyDescent="0.25">
      <c r="A3929" s="64"/>
    </row>
    <row r="3930" spans="1:1" x14ac:dyDescent="0.25">
      <c r="A3930" s="64"/>
    </row>
    <row r="3931" spans="1:1" x14ac:dyDescent="0.25">
      <c r="A3931" s="64"/>
    </row>
    <row r="3932" spans="1:1" x14ac:dyDescent="0.25">
      <c r="A3932" s="64"/>
    </row>
    <row r="3933" spans="1:1" x14ac:dyDescent="0.25">
      <c r="A3933" s="64"/>
    </row>
    <row r="3934" spans="1:1" x14ac:dyDescent="0.25">
      <c r="A3934" s="64"/>
    </row>
    <row r="3935" spans="1:1" x14ac:dyDescent="0.25">
      <c r="A3935" s="64"/>
    </row>
    <row r="3936" spans="1:1" x14ac:dyDescent="0.25">
      <c r="A3936" s="64"/>
    </row>
    <row r="3937" spans="1:1" x14ac:dyDescent="0.25">
      <c r="A3937" s="64"/>
    </row>
    <row r="3938" spans="1:1" x14ac:dyDescent="0.25">
      <c r="A3938" s="64"/>
    </row>
    <row r="3939" spans="1:1" x14ac:dyDescent="0.25">
      <c r="A3939" s="64"/>
    </row>
    <row r="3940" spans="1:1" x14ac:dyDescent="0.25">
      <c r="A3940" s="64"/>
    </row>
    <row r="3941" spans="1:1" x14ac:dyDescent="0.25">
      <c r="A3941" s="64"/>
    </row>
    <row r="3942" spans="1:1" x14ac:dyDescent="0.25">
      <c r="A3942" s="64"/>
    </row>
    <row r="3943" spans="1:1" x14ac:dyDescent="0.25">
      <c r="A3943" s="64"/>
    </row>
    <row r="3944" spans="1:1" x14ac:dyDescent="0.25">
      <c r="A3944" s="64"/>
    </row>
    <row r="3945" spans="1:1" x14ac:dyDescent="0.25">
      <c r="A3945" s="64"/>
    </row>
    <row r="3946" spans="1:1" x14ac:dyDescent="0.25">
      <c r="A3946" s="64"/>
    </row>
    <row r="3947" spans="1:1" x14ac:dyDescent="0.25">
      <c r="A3947" s="64"/>
    </row>
    <row r="3948" spans="1:1" x14ac:dyDescent="0.25">
      <c r="A3948" s="64"/>
    </row>
    <row r="3949" spans="1:1" x14ac:dyDescent="0.25">
      <c r="A3949" s="64"/>
    </row>
    <row r="3950" spans="1:1" x14ac:dyDescent="0.25">
      <c r="A3950" s="64"/>
    </row>
    <row r="3951" spans="1:1" x14ac:dyDescent="0.25">
      <c r="A3951" s="64"/>
    </row>
    <row r="3952" spans="1:1" x14ac:dyDescent="0.25">
      <c r="A3952" s="64"/>
    </row>
    <row r="3953" spans="1:1" x14ac:dyDescent="0.25">
      <c r="A3953" s="64"/>
    </row>
    <row r="3954" spans="1:1" x14ac:dyDescent="0.25">
      <c r="A3954" s="64"/>
    </row>
    <row r="3955" spans="1:1" x14ac:dyDescent="0.25">
      <c r="A3955" s="64"/>
    </row>
    <row r="3956" spans="1:1" x14ac:dyDescent="0.25">
      <c r="A3956" s="64"/>
    </row>
    <row r="3957" spans="1:1" x14ac:dyDescent="0.25">
      <c r="A3957" s="64"/>
    </row>
    <row r="3958" spans="1:1" x14ac:dyDescent="0.25">
      <c r="A3958" s="64"/>
    </row>
    <row r="3959" spans="1:1" x14ac:dyDescent="0.25">
      <c r="A3959" s="64"/>
    </row>
    <row r="3960" spans="1:1" x14ac:dyDescent="0.25">
      <c r="A3960" s="64"/>
    </row>
    <row r="3961" spans="1:1" x14ac:dyDescent="0.25">
      <c r="A3961" s="64"/>
    </row>
    <row r="3962" spans="1:1" x14ac:dyDescent="0.25">
      <c r="A3962" s="64"/>
    </row>
    <row r="3963" spans="1:1" x14ac:dyDescent="0.25">
      <c r="A3963" s="64"/>
    </row>
    <row r="3964" spans="1:1" x14ac:dyDescent="0.25">
      <c r="A3964" s="64"/>
    </row>
    <row r="3965" spans="1:1" x14ac:dyDescent="0.25">
      <c r="A3965" s="64"/>
    </row>
    <row r="3966" spans="1:1" x14ac:dyDescent="0.25">
      <c r="A3966" s="64"/>
    </row>
    <row r="3967" spans="1:1" x14ac:dyDescent="0.25">
      <c r="A3967" s="64"/>
    </row>
    <row r="3968" spans="1:1" x14ac:dyDescent="0.25">
      <c r="A3968" s="64"/>
    </row>
    <row r="3969" spans="1:1" x14ac:dyDescent="0.25">
      <c r="A3969" s="64"/>
    </row>
    <row r="3970" spans="1:1" x14ac:dyDescent="0.25">
      <c r="A3970" s="64"/>
    </row>
    <row r="3971" spans="1:1" x14ac:dyDescent="0.25">
      <c r="A3971" s="64"/>
    </row>
    <row r="3972" spans="1:1" x14ac:dyDescent="0.25">
      <c r="A3972" s="64"/>
    </row>
    <row r="3973" spans="1:1" x14ac:dyDescent="0.25">
      <c r="A3973" s="64"/>
    </row>
    <row r="3974" spans="1:1" x14ac:dyDescent="0.25">
      <c r="A3974" s="64"/>
    </row>
    <row r="3975" spans="1:1" x14ac:dyDescent="0.25">
      <c r="A3975" s="64"/>
    </row>
    <row r="3976" spans="1:1" x14ac:dyDescent="0.25">
      <c r="A3976" s="64"/>
    </row>
    <row r="3977" spans="1:1" x14ac:dyDescent="0.25">
      <c r="A3977" s="64"/>
    </row>
    <row r="3978" spans="1:1" x14ac:dyDescent="0.25">
      <c r="A3978" s="64"/>
    </row>
    <row r="3979" spans="1:1" x14ac:dyDescent="0.25">
      <c r="A3979" s="64"/>
    </row>
    <row r="3980" spans="1:1" x14ac:dyDescent="0.25">
      <c r="A3980" s="64"/>
    </row>
    <row r="3981" spans="1:1" x14ac:dyDescent="0.25">
      <c r="A3981" s="64"/>
    </row>
    <row r="3982" spans="1:1" x14ac:dyDescent="0.25">
      <c r="A3982" s="64"/>
    </row>
    <row r="3983" spans="1:1" x14ac:dyDescent="0.25">
      <c r="A3983" s="64"/>
    </row>
    <row r="3984" spans="1:1" x14ac:dyDescent="0.25">
      <c r="A3984" s="64"/>
    </row>
    <row r="3985" spans="1:1" x14ac:dyDescent="0.25">
      <c r="A3985" s="64"/>
    </row>
    <row r="3986" spans="1:1" x14ac:dyDescent="0.25">
      <c r="A3986" s="64"/>
    </row>
    <row r="3987" spans="1:1" x14ac:dyDescent="0.25">
      <c r="A3987" s="64"/>
    </row>
    <row r="3988" spans="1:1" x14ac:dyDescent="0.25">
      <c r="A3988" s="64"/>
    </row>
    <row r="3989" spans="1:1" x14ac:dyDescent="0.25">
      <c r="A3989" s="64"/>
    </row>
    <row r="3990" spans="1:1" x14ac:dyDescent="0.25">
      <c r="A3990" s="64"/>
    </row>
  </sheetData>
  <mergeCells count="2">
    <mergeCell ref="B6:C6"/>
    <mergeCell ref="A394:B394"/>
  </mergeCells>
  <pageMargins left="0.51181102362204722" right="0.31496062992125984" top="0.35433070866141736" bottom="0.35433070866141736" header="0.31496062992125984" footer="0.31496062992125984"/>
  <pageSetup paperSize="9" scale="73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C19" sqref="C19"/>
    </sheetView>
  </sheetViews>
  <sheetFormatPr defaultRowHeight="15" x14ac:dyDescent="0.25"/>
  <cols>
    <col min="1" max="1" width="9.140625" style="154"/>
    <col min="2" max="2" width="67.42578125" style="154" customWidth="1"/>
    <col min="3" max="3" width="27.28515625" style="154" customWidth="1"/>
    <col min="4" max="16384" width="9.140625" style="154"/>
  </cols>
  <sheetData>
    <row r="1" spans="1:3" ht="15.75" x14ac:dyDescent="0.25">
      <c r="A1" s="351" t="s">
        <v>660</v>
      </c>
      <c r="B1" s="351"/>
      <c r="C1" s="351"/>
    </row>
    <row r="2" spans="1:3" ht="15.75" x14ac:dyDescent="0.25">
      <c r="A2" s="351" t="s">
        <v>433</v>
      </c>
      <c r="B2" s="351"/>
      <c r="C2" s="351"/>
    </row>
    <row r="3" spans="1:3" ht="15.75" x14ac:dyDescent="0.25">
      <c r="A3" s="351" t="s">
        <v>701</v>
      </c>
      <c r="B3" s="351"/>
      <c r="C3" s="351"/>
    </row>
    <row r="4" spans="1:3" ht="15.75" x14ac:dyDescent="0.25">
      <c r="A4" s="351" t="s">
        <v>661</v>
      </c>
      <c r="B4" s="351"/>
      <c r="C4" s="351"/>
    </row>
    <row r="5" spans="1:3" ht="15.75" x14ac:dyDescent="0.25">
      <c r="A5" s="5"/>
      <c r="B5" s="5"/>
      <c r="C5" s="5"/>
    </row>
    <row r="6" spans="1:3" ht="15.75" x14ac:dyDescent="0.25">
      <c r="A6" s="351" t="s">
        <v>711</v>
      </c>
      <c r="B6" s="351"/>
      <c r="C6" s="351"/>
    </row>
    <row r="7" spans="1:3" ht="15.75" x14ac:dyDescent="0.25">
      <c r="A7" s="166"/>
      <c r="B7" s="49"/>
      <c r="C7" s="9"/>
    </row>
    <row r="8" spans="1:3" ht="15.75" x14ac:dyDescent="0.25">
      <c r="A8" s="166"/>
      <c r="B8" s="9"/>
      <c r="C8" s="236"/>
    </row>
    <row r="9" spans="1:3" ht="15.75" x14ac:dyDescent="0.25">
      <c r="A9" s="327" t="s">
        <v>707</v>
      </c>
      <c r="B9" s="327"/>
      <c r="C9" s="327"/>
    </row>
    <row r="10" spans="1:3" ht="15.75" x14ac:dyDescent="0.25">
      <c r="A10" s="166"/>
      <c r="B10" s="244"/>
      <c r="C10" s="236"/>
    </row>
    <row r="11" spans="1:3" ht="15.75" x14ac:dyDescent="0.25">
      <c r="A11" s="166"/>
      <c r="B11" s="121"/>
      <c r="C11" s="239" t="s">
        <v>717</v>
      </c>
    </row>
    <row r="12" spans="1:3" ht="15.75" x14ac:dyDescent="0.25">
      <c r="A12" s="87" t="s">
        <v>703</v>
      </c>
      <c r="B12" s="87" t="s">
        <v>662</v>
      </c>
      <c r="C12" s="240" t="s">
        <v>614</v>
      </c>
    </row>
    <row r="13" spans="1:3" ht="31.5" x14ac:dyDescent="0.25">
      <c r="A13" s="87">
        <v>1</v>
      </c>
      <c r="B13" s="23" t="str">
        <f>ПМО!B10</f>
        <v>Профилактический прием (осмотр, консультация) врача-терапевта</v>
      </c>
      <c r="C13" s="258">
        <v>251</v>
      </c>
    </row>
    <row r="14" spans="1:3" ht="31.5" x14ac:dyDescent="0.25">
      <c r="A14" s="245">
        <f>A13+1</f>
        <v>2</v>
      </c>
      <c r="B14" s="246" t="str">
        <f>ПМО!B26</f>
        <v>Профилактический прием (осмотр, консультация) врача-оториноларинголога</v>
      </c>
      <c r="C14" s="319">
        <v>181</v>
      </c>
    </row>
    <row r="15" spans="1:3" ht="31.5" x14ac:dyDescent="0.25">
      <c r="A15" s="87">
        <v>3</v>
      </c>
      <c r="B15" s="23" t="str">
        <f>ПМО!B15</f>
        <v>Профилактический прием (осмотр, консультация) врача-офтальмолога комплексный</v>
      </c>
      <c r="C15" s="258">
        <v>549</v>
      </c>
    </row>
    <row r="16" spans="1:3" ht="31.5" x14ac:dyDescent="0.25">
      <c r="A16" s="87">
        <v>4</v>
      </c>
      <c r="B16" s="23" t="str">
        <f>ПМО!B12</f>
        <v>Профилактический прием (осмотр, консультация) врача-невролога</v>
      </c>
      <c r="C16" s="258">
        <v>188</v>
      </c>
    </row>
    <row r="17" spans="1:3" ht="21.75" customHeight="1" x14ac:dyDescent="0.25">
      <c r="A17" s="87">
        <v>5</v>
      </c>
      <c r="B17" s="34" t="s">
        <v>273</v>
      </c>
      <c r="C17" s="258">
        <v>1468</v>
      </c>
    </row>
    <row r="18" spans="1:3" ht="23.25" customHeight="1" x14ac:dyDescent="0.25">
      <c r="A18" s="87">
        <v>6</v>
      </c>
      <c r="B18" s="34" t="s">
        <v>663</v>
      </c>
      <c r="C18" s="258">
        <v>39</v>
      </c>
    </row>
    <row r="19" spans="1:3" ht="21.75" customHeight="1" x14ac:dyDescent="0.25">
      <c r="A19" s="87"/>
      <c r="B19" s="183" t="s">
        <v>655</v>
      </c>
      <c r="C19" s="19">
        <f>SUM(C13:C18)</f>
        <v>2676</v>
      </c>
    </row>
    <row r="20" spans="1:3" ht="15.75" x14ac:dyDescent="0.25">
      <c r="A20" s="166"/>
      <c r="B20" s="9"/>
      <c r="C20" s="236"/>
    </row>
    <row r="21" spans="1:3" ht="34.5" customHeight="1" x14ac:dyDescent="0.25">
      <c r="A21" s="349" t="s">
        <v>704</v>
      </c>
      <c r="B21" s="349"/>
      <c r="C21" s="309">
        <f>'Лаборатор исслед.'!C84</f>
        <v>341.88000000000005</v>
      </c>
    </row>
    <row r="22" spans="1:3" ht="15.75" x14ac:dyDescent="0.25">
      <c r="A22" s="247"/>
      <c r="B22" s="81"/>
      <c r="C22" s="242"/>
    </row>
    <row r="23" spans="1:3" ht="30.75" customHeight="1" x14ac:dyDescent="0.25">
      <c r="A23" s="342" t="s">
        <v>1167</v>
      </c>
      <c r="B23" s="342"/>
      <c r="C23" s="308">
        <v>911</v>
      </c>
    </row>
    <row r="24" spans="1:3" ht="15.75" x14ac:dyDescent="0.25">
      <c r="A24" s="166"/>
      <c r="B24" s="49"/>
      <c r="C24" s="243"/>
    </row>
    <row r="25" spans="1:3" ht="33.75" customHeight="1" x14ac:dyDescent="0.25">
      <c r="A25" s="324" t="s">
        <v>708</v>
      </c>
      <c r="B25" s="324"/>
      <c r="C25" s="121" t="s">
        <v>431</v>
      </c>
    </row>
    <row r="26" spans="1:3" ht="15.75" x14ac:dyDescent="0.25">
      <c r="A26" s="166"/>
      <c r="B26" s="9"/>
      <c r="C26" s="236"/>
    </row>
    <row r="27" spans="1:3" ht="51" customHeight="1" x14ac:dyDescent="0.25">
      <c r="A27" s="350" t="s">
        <v>858</v>
      </c>
      <c r="B27" s="350"/>
      <c r="C27" s="236"/>
    </row>
  </sheetData>
  <mergeCells count="10">
    <mergeCell ref="A25:B25"/>
    <mergeCell ref="A21:B21"/>
    <mergeCell ref="A23:B23"/>
    <mergeCell ref="A27:B27"/>
    <mergeCell ref="A1:C1"/>
    <mergeCell ref="A2:C2"/>
    <mergeCell ref="A3:C3"/>
    <mergeCell ref="A4:C4"/>
    <mergeCell ref="A6:C6"/>
    <mergeCell ref="A9:C9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24"/>
  <sheetViews>
    <sheetView workbookViewId="0">
      <selection activeCell="C10" sqref="C10:C60"/>
    </sheetView>
  </sheetViews>
  <sheetFormatPr defaultRowHeight="15.75" x14ac:dyDescent="0.25"/>
  <cols>
    <col min="1" max="1" width="25.140625" style="190" customWidth="1"/>
    <col min="2" max="2" width="81.5703125" style="172" customWidth="1"/>
    <col min="3" max="3" width="16.28515625" style="10" customWidth="1"/>
    <col min="4" max="4" width="16.28515625" style="178" hidden="1" customWidth="1"/>
    <col min="5" max="5" width="0" style="172" hidden="1" customWidth="1"/>
    <col min="6" max="255" width="9.140625" style="172"/>
    <col min="256" max="256" width="22" style="172" customWidth="1"/>
    <col min="257" max="257" width="70.5703125" style="172" customWidth="1"/>
    <col min="258" max="258" width="0" style="172" hidden="1" customWidth="1"/>
    <col min="259" max="259" width="16.28515625" style="172" customWidth="1"/>
    <col min="260" max="261" width="0" style="172" hidden="1" customWidth="1"/>
    <col min="262" max="511" width="9.140625" style="172"/>
    <col min="512" max="512" width="22" style="172" customWidth="1"/>
    <col min="513" max="513" width="70.5703125" style="172" customWidth="1"/>
    <col min="514" max="514" width="0" style="172" hidden="1" customWidth="1"/>
    <col min="515" max="515" width="16.28515625" style="172" customWidth="1"/>
    <col min="516" max="517" width="0" style="172" hidden="1" customWidth="1"/>
    <col min="518" max="767" width="9.140625" style="172"/>
    <col min="768" max="768" width="22" style="172" customWidth="1"/>
    <col min="769" max="769" width="70.5703125" style="172" customWidth="1"/>
    <col min="770" max="770" width="0" style="172" hidden="1" customWidth="1"/>
    <col min="771" max="771" width="16.28515625" style="172" customWidth="1"/>
    <col min="772" max="773" width="0" style="172" hidden="1" customWidth="1"/>
    <col min="774" max="1023" width="9.140625" style="172"/>
    <col min="1024" max="1024" width="22" style="172" customWidth="1"/>
    <col min="1025" max="1025" width="70.5703125" style="172" customWidth="1"/>
    <col min="1026" max="1026" width="0" style="172" hidden="1" customWidth="1"/>
    <col min="1027" max="1027" width="16.28515625" style="172" customWidth="1"/>
    <col min="1028" max="1029" width="0" style="172" hidden="1" customWidth="1"/>
    <col min="1030" max="1279" width="9.140625" style="172"/>
    <col min="1280" max="1280" width="22" style="172" customWidth="1"/>
    <col min="1281" max="1281" width="70.5703125" style="172" customWidth="1"/>
    <col min="1282" max="1282" width="0" style="172" hidden="1" customWidth="1"/>
    <col min="1283" max="1283" width="16.28515625" style="172" customWidth="1"/>
    <col min="1284" max="1285" width="0" style="172" hidden="1" customWidth="1"/>
    <col min="1286" max="1535" width="9.140625" style="172"/>
    <col min="1536" max="1536" width="22" style="172" customWidth="1"/>
    <col min="1537" max="1537" width="70.5703125" style="172" customWidth="1"/>
    <col min="1538" max="1538" width="0" style="172" hidden="1" customWidth="1"/>
    <col min="1539" max="1539" width="16.28515625" style="172" customWidth="1"/>
    <col min="1540" max="1541" width="0" style="172" hidden="1" customWidth="1"/>
    <col min="1542" max="1791" width="9.140625" style="172"/>
    <col min="1792" max="1792" width="22" style="172" customWidth="1"/>
    <col min="1793" max="1793" width="70.5703125" style="172" customWidth="1"/>
    <col min="1794" max="1794" width="0" style="172" hidden="1" customWidth="1"/>
    <col min="1795" max="1795" width="16.28515625" style="172" customWidth="1"/>
    <col min="1796" max="1797" width="0" style="172" hidden="1" customWidth="1"/>
    <col min="1798" max="2047" width="9.140625" style="172"/>
    <col min="2048" max="2048" width="22" style="172" customWidth="1"/>
    <col min="2049" max="2049" width="70.5703125" style="172" customWidth="1"/>
    <col min="2050" max="2050" width="0" style="172" hidden="1" customWidth="1"/>
    <col min="2051" max="2051" width="16.28515625" style="172" customWidth="1"/>
    <col min="2052" max="2053" width="0" style="172" hidden="1" customWidth="1"/>
    <col min="2054" max="2303" width="9.140625" style="172"/>
    <col min="2304" max="2304" width="22" style="172" customWidth="1"/>
    <col min="2305" max="2305" width="70.5703125" style="172" customWidth="1"/>
    <col min="2306" max="2306" width="0" style="172" hidden="1" customWidth="1"/>
    <col min="2307" max="2307" width="16.28515625" style="172" customWidth="1"/>
    <col min="2308" max="2309" width="0" style="172" hidden="1" customWidth="1"/>
    <col min="2310" max="2559" width="9.140625" style="172"/>
    <col min="2560" max="2560" width="22" style="172" customWidth="1"/>
    <col min="2561" max="2561" width="70.5703125" style="172" customWidth="1"/>
    <col min="2562" max="2562" width="0" style="172" hidden="1" customWidth="1"/>
    <col min="2563" max="2563" width="16.28515625" style="172" customWidth="1"/>
    <col min="2564" max="2565" width="0" style="172" hidden="1" customWidth="1"/>
    <col min="2566" max="2815" width="9.140625" style="172"/>
    <col min="2816" max="2816" width="22" style="172" customWidth="1"/>
    <col min="2817" max="2817" width="70.5703125" style="172" customWidth="1"/>
    <col min="2818" max="2818" width="0" style="172" hidden="1" customWidth="1"/>
    <col min="2819" max="2819" width="16.28515625" style="172" customWidth="1"/>
    <col min="2820" max="2821" width="0" style="172" hidden="1" customWidth="1"/>
    <col min="2822" max="3071" width="9.140625" style="172"/>
    <col min="3072" max="3072" width="22" style="172" customWidth="1"/>
    <col min="3073" max="3073" width="70.5703125" style="172" customWidth="1"/>
    <col min="3074" max="3074" width="0" style="172" hidden="1" customWidth="1"/>
    <col min="3075" max="3075" width="16.28515625" style="172" customWidth="1"/>
    <col min="3076" max="3077" width="0" style="172" hidden="1" customWidth="1"/>
    <col min="3078" max="3327" width="9.140625" style="172"/>
    <col min="3328" max="3328" width="22" style="172" customWidth="1"/>
    <col min="3329" max="3329" width="70.5703125" style="172" customWidth="1"/>
    <col min="3330" max="3330" width="0" style="172" hidden="1" customWidth="1"/>
    <col min="3331" max="3331" width="16.28515625" style="172" customWidth="1"/>
    <col min="3332" max="3333" width="0" style="172" hidden="1" customWidth="1"/>
    <col min="3334" max="3583" width="9.140625" style="172"/>
    <col min="3584" max="3584" width="22" style="172" customWidth="1"/>
    <col min="3585" max="3585" width="70.5703125" style="172" customWidth="1"/>
    <col min="3586" max="3586" width="0" style="172" hidden="1" customWidth="1"/>
    <col min="3587" max="3587" width="16.28515625" style="172" customWidth="1"/>
    <col min="3588" max="3589" width="0" style="172" hidden="1" customWidth="1"/>
    <col min="3590" max="3839" width="9.140625" style="172"/>
    <col min="3840" max="3840" width="22" style="172" customWidth="1"/>
    <col min="3841" max="3841" width="70.5703125" style="172" customWidth="1"/>
    <col min="3842" max="3842" width="0" style="172" hidden="1" customWidth="1"/>
    <col min="3843" max="3843" width="16.28515625" style="172" customWidth="1"/>
    <col min="3844" max="3845" width="0" style="172" hidden="1" customWidth="1"/>
    <col min="3846" max="4095" width="9.140625" style="172"/>
    <col min="4096" max="4096" width="22" style="172" customWidth="1"/>
    <col min="4097" max="4097" width="70.5703125" style="172" customWidth="1"/>
    <col min="4098" max="4098" width="0" style="172" hidden="1" customWidth="1"/>
    <col min="4099" max="4099" width="16.28515625" style="172" customWidth="1"/>
    <col min="4100" max="4101" width="0" style="172" hidden="1" customWidth="1"/>
    <col min="4102" max="4351" width="9.140625" style="172"/>
    <col min="4352" max="4352" width="22" style="172" customWidth="1"/>
    <col min="4353" max="4353" width="70.5703125" style="172" customWidth="1"/>
    <col min="4354" max="4354" width="0" style="172" hidden="1" customWidth="1"/>
    <col min="4355" max="4355" width="16.28515625" style="172" customWidth="1"/>
    <col min="4356" max="4357" width="0" style="172" hidden="1" customWidth="1"/>
    <col min="4358" max="4607" width="9.140625" style="172"/>
    <col min="4608" max="4608" width="22" style="172" customWidth="1"/>
    <col min="4609" max="4609" width="70.5703125" style="172" customWidth="1"/>
    <col min="4610" max="4610" width="0" style="172" hidden="1" customWidth="1"/>
    <col min="4611" max="4611" width="16.28515625" style="172" customWidth="1"/>
    <col min="4612" max="4613" width="0" style="172" hidden="1" customWidth="1"/>
    <col min="4614" max="4863" width="9.140625" style="172"/>
    <col min="4864" max="4864" width="22" style="172" customWidth="1"/>
    <col min="4865" max="4865" width="70.5703125" style="172" customWidth="1"/>
    <col min="4866" max="4866" width="0" style="172" hidden="1" customWidth="1"/>
    <col min="4867" max="4867" width="16.28515625" style="172" customWidth="1"/>
    <col min="4868" max="4869" width="0" style="172" hidden="1" customWidth="1"/>
    <col min="4870" max="5119" width="9.140625" style="172"/>
    <col min="5120" max="5120" width="22" style="172" customWidth="1"/>
    <col min="5121" max="5121" width="70.5703125" style="172" customWidth="1"/>
    <col min="5122" max="5122" width="0" style="172" hidden="1" customWidth="1"/>
    <col min="5123" max="5123" width="16.28515625" style="172" customWidth="1"/>
    <col min="5124" max="5125" width="0" style="172" hidden="1" customWidth="1"/>
    <col min="5126" max="5375" width="9.140625" style="172"/>
    <col min="5376" max="5376" width="22" style="172" customWidth="1"/>
    <col min="5377" max="5377" width="70.5703125" style="172" customWidth="1"/>
    <col min="5378" max="5378" width="0" style="172" hidden="1" customWidth="1"/>
    <col min="5379" max="5379" width="16.28515625" style="172" customWidth="1"/>
    <col min="5380" max="5381" width="0" style="172" hidden="1" customWidth="1"/>
    <col min="5382" max="5631" width="9.140625" style="172"/>
    <col min="5632" max="5632" width="22" style="172" customWidth="1"/>
    <col min="5633" max="5633" width="70.5703125" style="172" customWidth="1"/>
    <col min="5634" max="5634" width="0" style="172" hidden="1" customWidth="1"/>
    <col min="5635" max="5635" width="16.28515625" style="172" customWidth="1"/>
    <col min="5636" max="5637" width="0" style="172" hidden="1" customWidth="1"/>
    <col min="5638" max="5887" width="9.140625" style="172"/>
    <col min="5888" max="5888" width="22" style="172" customWidth="1"/>
    <col min="5889" max="5889" width="70.5703125" style="172" customWidth="1"/>
    <col min="5890" max="5890" width="0" style="172" hidden="1" customWidth="1"/>
    <col min="5891" max="5891" width="16.28515625" style="172" customWidth="1"/>
    <col min="5892" max="5893" width="0" style="172" hidden="1" customWidth="1"/>
    <col min="5894" max="6143" width="9.140625" style="172"/>
    <col min="6144" max="6144" width="22" style="172" customWidth="1"/>
    <col min="6145" max="6145" width="70.5703125" style="172" customWidth="1"/>
    <col min="6146" max="6146" width="0" style="172" hidden="1" customWidth="1"/>
    <col min="6147" max="6147" width="16.28515625" style="172" customWidth="1"/>
    <col min="6148" max="6149" width="0" style="172" hidden="1" customWidth="1"/>
    <col min="6150" max="6399" width="9.140625" style="172"/>
    <col min="6400" max="6400" width="22" style="172" customWidth="1"/>
    <col min="6401" max="6401" width="70.5703125" style="172" customWidth="1"/>
    <col min="6402" max="6402" width="0" style="172" hidden="1" customWidth="1"/>
    <col min="6403" max="6403" width="16.28515625" style="172" customWidth="1"/>
    <col min="6404" max="6405" width="0" style="172" hidden="1" customWidth="1"/>
    <col min="6406" max="6655" width="9.140625" style="172"/>
    <col min="6656" max="6656" width="22" style="172" customWidth="1"/>
    <col min="6657" max="6657" width="70.5703125" style="172" customWidth="1"/>
    <col min="6658" max="6658" width="0" style="172" hidden="1" customWidth="1"/>
    <col min="6659" max="6659" width="16.28515625" style="172" customWidth="1"/>
    <col min="6660" max="6661" width="0" style="172" hidden="1" customWidth="1"/>
    <col min="6662" max="6911" width="9.140625" style="172"/>
    <col min="6912" max="6912" width="22" style="172" customWidth="1"/>
    <col min="6913" max="6913" width="70.5703125" style="172" customWidth="1"/>
    <col min="6914" max="6914" width="0" style="172" hidden="1" customWidth="1"/>
    <col min="6915" max="6915" width="16.28515625" style="172" customWidth="1"/>
    <col min="6916" max="6917" width="0" style="172" hidden="1" customWidth="1"/>
    <col min="6918" max="7167" width="9.140625" style="172"/>
    <col min="7168" max="7168" width="22" style="172" customWidth="1"/>
    <col min="7169" max="7169" width="70.5703125" style="172" customWidth="1"/>
    <col min="7170" max="7170" width="0" style="172" hidden="1" customWidth="1"/>
    <col min="7171" max="7171" width="16.28515625" style="172" customWidth="1"/>
    <col min="7172" max="7173" width="0" style="172" hidden="1" customWidth="1"/>
    <col min="7174" max="7423" width="9.140625" style="172"/>
    <col min="7424" max="7424" width="22" style="172" customWidth="1"/>
    <col min="7425" max="7425" width="70.5703125" style="172" customWidth="1"/>
    <col min="7426" max="7426" width="0" style="172" hidden="1" customWidth="1"/>
    <col min="7427" max="7427" width="16.28515625" style="172" customWidth="1"/>
    <col min="7428" max="7429" width="0" style="172" hidden="1" customWidth="1"/>
    <col min="7430" max="7679" width="9.140625" style="172"/>
    <col min="7680" max="7680" width="22" style="172" customWidth="1"/>
    <col min="7681" max="7681" width="70.5703125" style="172" customWidth="1"/>
    <col min="7682" max="7682" width="0" style="172" hidden="1" customWidth="1"/>
    <col min="7683" max="7683" width="16.28515625" style="172" customWidth="1"/>
    <col min="7684" max="7685" width="0" style="172" hidden="1" customWidth="1"/>
    <col min="7686" max="7935" width="9.140625" style="172"/>
    <col min="7936" max="7936" width="22" style="172" customWidth="1"/>
    <col min="7937" max="7937" width="70.5703125" style="172" customWidth="1"/>
    <col min="7938" max="7938" width="0" style="172" hidden="1" customWidth="1"/>
    <col min="7939" max="7939" width="16.28515625" style="172" customWidth="1"/>
    <col min="7940" max="7941" width="0" style="172" hidden="1" customWidth="1"/>
    <col min="7942" max="8191" width="9.140625" style="172"/>
    <col min="8192" max="8192" width="22" style="172" customWidth="1"/>
    <col min="8193" max="8193" width="70.5703125" style="172" customWidth="1"/>
    <col min="8194" max="8194" width="0" style="172" hidden="1" customWidth="1"/>
    <col min="8195" max="8195" width="16.28515625" style="172" customWidth="1"/>
    <col min="8196" max="8197" width="0" style="172" hidden="1" customWidth="1"/>
    <col min="8198" max="8447" width="9.140625" style="172"/>
    <col min="8448" max="8448" width="22" style="172" customWidth="1"/>
    <col min="8449" max="8449" width="70.5703125" style="172" customWidth="1"/>
    <col min="8450" max="8450" width="0" style="172" hidden="1" customWidth="1"/>
    <col min="8451" max="8451" width="16.28515625" style="172" customWidth="1"/>
    <col min="8452" max="8453" width="0" style="172" hidden="1" customWidth="1"/>
    <col min="8454" max="8703" width="9.140625" style="172"/>
    <col min="8704" max="8704" width="22" style="172" customWidth="1"/>
    <col min="8705" max="8705" width="70.5703125" style="172" customWidth="1"/>
    <col min="8706" max="8706" width="0" style="172" hidden="1" customWidth="1"/>
    <col min="8707" max="8707" width="16.28515625" style="172" customWidth="1"/>
    <col min="8708" max="8709" width="0" style="172" hidden="1" customWidth="1"/>
    <col min="8710" max="8959" width="9.140625" style="172"/>
    <col min="8960" max="8960" width="22" style="172" customWidth="1"/>
    <col min="8961" max="8961" width="70.5703125" style="172" customWidth="1"/>
    <col min="8962" max="8962" width="0" style="172" hidden="1" customWidth="1"/>
    <col min="8963" max="8963" width="16.28515625" style="172" customWidth="1"/>
    <col min="8964" max="8965" width="0" style="172" hidden="1" customWidth="1"/>
    <col min="8966" max="9215" width="9.140625" style="172"/>
    <col min="9216" max="9216" width="22" style="172" customWidth="1"/>
    <col min="9217" max="9217" width="70.5703125" style="172" customWidth="1"/>
    <col min="9218" max="9218" width="0" style="172" hidden="1" customWidth="1"/>
    <col min="9219" max="9219" width="16.28515625" style="172" customWidth="1"/>
    <col min="9220" max="9221" width="0" style="172" hidden="1" customWidth="1"/>
    <col min="9222" max="9471" width="9.140625" style="172"/>
    <col min="9472" max="9472" width="22" style="172" customWidth="1"/>
    <col min="9473" max="9473" width="70.5703125" style="172" customWidth="1"/>
    <col min="9474" max="9474" width="0" style="172" hidden="1" customWidth="1"/>
    <col min="9475" max="9475" width="16.28515625" style="172" customWidth="1"/>
    <col min="9476" max="9477" width="0" style="172" hidden="1" customWidth="1"/>
    <col min="9478" max="9727" width="9.140625" style="172"/>
    <col min="9728" max="9728" width="22" style="172" customWidth="1"/>
    <col min="9729" max="9729" width="70.5703125" style="172" customWidth="1"/>
    <col min="9730" max="9730" width="0" style="172" hidden="1" customWidth="1"/>
    <col min="9731" max="9731" width="16.28515625" style="172" customWidth="1"/>
    <col min="9732" max="9733" width="0" style="172" hidden="1" customWidth="1"/>
    <col min="9734" max="9983" width="9.140625" style="172"/>
    <col min="9984" max="9984" width="22" style="172" customWidth="1"/>
    <col min="9985" max="9985" width="70.5703125" style="172" customWidth="1"/>
    <col min="9986" max="9986" width="0" style="172" hidden="1" customWidth="1"/>
    <col min="9987" max="9987" width="16.28515625" style="172" customWidth="1"/>
    <col min="9988" max="9989" width="0" style="172" hidden="1" customWidth="1"/>
    <col min="9990" max="10239" width="9.140625" style="172"/>
    <col min="10240" max="10240" width="22" style="172" customWidth="1"/>
    <col min="10241" max="10241" width="70.5703125" style="172" customWidth="1"/>
    <col min="10242" max="10242" width="0" style="172" hidden="1" customWidth="1"/>
    <col min="10243" max="10243" width="16.28515625" style="172" customWidth="1"/>
    <col min="10244" max="10245" width="0" style="172" hidden="1" customWidth="1"/>
    <col min="10246" max="10495" width="9.140625" style="172"/>
    <col min="10496" max="10496" width="22" style="172" customWidth="1"/>
    <col min="10497" max="10497" width="70.5703125" style="172" customWidth="1"/>
    <col min="10498" max="10498" width="0" style="172" hidden="1" customWidth="1"/>
    <col min="10499" max="10499" width="16.28515625" style="172" customWidth="1"/>
    <col min="10500" max="10501" width="0" style="172" hidden="1" customWidth="1"/>
    <col min="10502" max="10751" width="9.140625" style="172"/>
    <col min="10752" max="10752" width="22" style="172" customWidth="1"/>
    <col min="10753" max="10753" width="70.5703125" style="172" customWidth="1"/>
    <col min="10754" max="10754" width="0" style="172" hidden="1" customWidth="1"/>
    <col min="10755" max="10755" width="16.28515625" style="172" customWidth="1"/>
    <col min="10756" max="10757" width="0" style="172" hidden="1" customWidth="1"/>
    <col min="10758" max="11007" width="9.140625" style="172"/>
    <col min="11008" max="11008" width="22" style="172" customWidth="1"/>
    <col min="11009" max="11009" width="70.5703125" style="172" customWidth="1"/>
    <col min="11010" max="11010" width="0" style="172" hidden="1" customWidth="1"/>
    <col min="11011" max="11011" width="16.28515625" style="172" customWidth="1"/>
    <col min="11012" max="11013" width="0" style="172" hidden="1" customWidth="1"/>
    <col min="11014" max="11263" width="9.140625" style="172"/>
    <col min="11264" max="11264" width="22" style="172" customWidth="1"/>
    <col min="11265" max="11265" width="70.5703125" style="172" customWidth="1"/>
    <col min="11266" max="11266" width="0" style="172" hidden="1" customWidth="1"/>
    <col min="11267" max="11267" width="16.28515625" style="172" customWidth="1"/>
    <col min="11268" max="11269" width="0" style="172" hidden="1" customWidth="1"/>
    <col min="11270" max="11519" width="9.140625" style="172"/>
    <col min="11520" max="11520" width="22" style="172" customWidth="1"/>
    <col min="11521" max="11521" width="70.5703125" style="172" customWidth="1"/>
    <col min="11522" max="11522" width="0" style="172" hidden="1" customWidth="1"/>
    <col min="11523" max="11523" width="16.28515625" style="172" customWidth="1"/>
    <col min="11524" max="11525" width="0" style="172" hidden="1" customWidth="1"/>
    <col min="11526" max="11775" width="9.140625" style="172"/>
    <col min="11776" max="11776" width="22" style="172" customWidth="1"/>
    <col min="11777" max="11777" width="70.5703125" style="172" customWidth="1"/>
    <col min="11778" max="11778" width="0" style="172" hidden="1" customWidth="1"/>
    <col min="11779" max="11779" width="16.28515625" style="172" customWidth="1"/>
    <col min="11780" max="11781" width="0" style="172" hidden="1" customWidth="1"/>
    <col min="11782" max="12031" width="9.140625" style="172"/>
    <col min="12032" max="12032" width="22" style="172" customWidth="1"/>
    <col min="12033" max="12033" width="70.5703125" style="172" customWidth="1"/>
    <col min="12034" max="12034" width="0" style="172" hidden="1" customWidth="1"/>
    <col min="12035" max="12035" width="16.28515625" style="172" customWidth="1"/>
    <col min="12036" max="12037" width="0" style="172" hidden="1" customWidth="1"/>
    <col min="12038" max="12287" width="9.140625" style="172"/>
    <col min="12288" max="12288" width="22" style="172" customWidth="1"/>
    <col min="12289" max="12289" width="70.5703125" style="172" customWidth="1"/>
    <col min="12290" max="12290" width="0" style="172" hidden="1" customWidth="1"/>
    <col min="12291" max="12291" width="16.28515625" style="172" customWidth="1"/>
    <col min="12292" max="12293" width="0" style="172" hidden="1" customWidth="1"/>
    <col min="12294" max="12543" width="9.140625" style="172"/>
    <col min="12544" max="12544" width="22" style="172" customWidth="1"/>
    <col min="12545" max="12545" width="70.5703125" style="172" customWidth="1"/>
    <col min="12546" max="12546" width="0" style="172" hidden="1" customWidth="1"/>
    <col min="12547" max="12547" width="16.28515625" style="172" customWidth="1"/>
    <col min="12548" max="12549" width="0" style="172" hidden="1" customWidth="1"/>
    <col min="12550" max="12799" width="9.140625" style="172"/>
    <col min="12800" max="12800" width="22" style="172" customWidth="1"/>
    <col min="12801" max="12801" width="70.5703125" style="172" customWidth="1"/>
    <col min="12802" max="12802" width="0" style="172" hidden="1" customWidth="1"/>
    <col min="12803" max="12803" width="16.28515625" style="172" customWidth="1"/>
    <col min="12804" max="12805" width="0" style="172" hidden="1" customWidth="1"/>
    <col min="12806" max="13055" width="9.140625" style="172"/>
    <col min="13056" max="13056" width="22" style="172" customWidth="1"/>
    <col min="13057" max="13057" width="70.5703125" style="172" customWidth="1"/>
    <col min="13058" max="13058" width="0" style="172" hidden="1" customWidth="1"/>
    <col min="13059" max="13059" width="16.28515625" style="172" customWidth="1"/>
    <col min="13060" max="13061" width="0" style="172" hidden="1" customWidth="1"/>
    <col min="13062" max="13311" width="9.140625" style="172"/>
    <col min="13312" max="13312" width="22" style="172" customWidth="1"/>
    <col min="13313" max="13313" width="70.5703125" style="172" customWidth="1"/>
    <col min="13314" max="13314" width="0" style="172" hidden="1" customWidth="1"/>
    <col min="13315" max="13315" width="16.28515625" style="172" customWidth="1"/>
    <col min="13316" max="13317" width="0" style="172" hidden="1" customWidth="1"/>
    <col min="13318" max="13567" width="9.140625" style="172"/>
    <col min="13568" max="13568" width="22" style="172" customWidth="1"/>
    <col min="13569" max="13569" width="70.5703125" style="172" customWidth="1"/>
    <col min="13570" max="13570" width="0" style="172" hidden="1" customWidth="1"/>
    <col min="13571" max="13571" width="16.28515625" style="172" customWidth="1"/>
    <col min="13572" max="13573" width="0" style="172" hidden="1" customWidth="1"/>
    <col min="13574" max="13823" width="9.140625" style="172"/>
    <col min="13824" max="13824" width="22" style="172" customWidth="1"/>
    <col min="13825" max="13825" width="70.5703125" style="172" customWidth="1"/>
    <col min="13826" max="13826" width="0" style="172" hidden="1" customWidth="1"/>
    <col min="13827" max="13827" width="16.28515625" style="172" customWidth="1"/>
    <col min="13828" max="13829" width="0" style="172" hidden="1" customWidth="1"/>
    <col min="13830" max="14079" width="9.140625" style="172"/>
    <col min="14080" max="14080" width="22" style="172" customWidth="1"/>
    <col min="14081" max="14081" width="70.5703125" style="172" customWidth="1"/>
    <col min="14082" max="14082" width="0" style="172" hidden="1" customWidth="1"/>
    <col min="14083" max="14083" width="16.28515625" style="172" customWidth="1"/>
    <col min="14084" max="14085" width="0" style="172" hidden="1" customWidth="1"/>
    <col min="14086" max="14335" width="9.140625" style="172"/>
    <col min="14336" max="14336" width="22" style="172" customWidth="1"/>
    <col min="14337" max="14337" width="70.5703125" style="172" customWidth="1"/>
    <col min="14338" max="14338" width="0" style="172" hidden="1" customWidth="1"/>
    <col min="14339" max="14339" width="16.28515625" style="172" customWidth="1"/>
    <col min="14340" max="14341" width="0" style="172" hidden="1" customWidth="1"/>
    <col min="14342" max="14591" width="9.140625" style="172"/>
    <col min="14592" max="14592" width="22" style="172" customWidth="1"/>
    <col min="14593" max="14593" width="70.5703125" style="172" customWidth="1"/>
    <col min="14594" max="14594" width="0" style="172" hidden="1" customWidth="1"/>
    <col min="14595" max="14595" width="16.28515625" style="172" customWidth="1"/>
    <col min="14596" max="14597" width="0" style="172" hidden="1" customWidth="1"/>
    <col min="14598" max="14847" width="9.140625" style="172"/>
    <col min="14848" max="14848" width="22" style="172" customWidth="1"/>
    <col min="14849" max="14849" width="70.5703125" style="172" customWidth="1"/>
    <col min="14850" max="14850" width="0" style="172" hidden="1" customWidth="1"/>
    <col min="14851" max="14851" width="16.28515625" style="172" customWidth="1"/>
    <col min="14852" max="14853" width="0" style="172" hidden="1" customWidth="1"/>
    <col min="14854" max="15103" width="9.140625" style="172"/>
    <col min="15104" max="15104" width="22" style="172" customWidth="1"/>
    <col min="15105" max="15105" width="70.5703125" style="172" customWidth="1"/>
    <col min="15106" max="15106" width="0" style="172" hidden="1" customWidth="1"/>
    <col min="15107" max="15107" width="16.28515625" style="172" customWidth="1"/>
    <col min="15108" max="15109" width="0" style="172" hidden="1" customWidth="1"/>
    <col min="15110" max="15359" width="9.140625" style="172"/>
    <col min="15360" max="15360" width="22" style="172" customWidth="1"/>
    <col min="15361" max="15361" width="70.5703125" style="172" customWidth="1"/>
    <col min="15362" max="15362" width="0" style="172" hidden="1" customWidth="1"/>
    <col min="15363" max="15363" width="16.28515625" style="172" customWidth="1"/>
    <col min="15364" max="15365" width="0" style="172" hidden="1" customWidth="1"/>
    <col min="15366" max="15615" width="9.140625" style="172"/>
    <col min="15616" max="15616" width="22" style="172" customWidth="1"/>
    <col min="15617" max="15617" width="70.5703125" style="172" customWidth="1"/>
    <col min="15618" max="15618" width="0" style="172" hidden="1" customWidth="1"/>
    <col min="15619" max="15619" width="16.28515625" style="172" customWidth="1"/>
    <col min="15620" max="15621" width="0" style="172" hidden="1" customWidth="1"/>
    <col min="15622" max="15871" width="9.140625" style="172"/>
    <col min="15872" max="15872" width="22" style="172" customWidth="1"/>
    <col min="15873" max="15873" width="70.5703125" style="172" customWidth="1"/>
    <col min="15874" max="15874" width="0" style="172" hidden="1" customWidth="1"/>
    <col min="15875" max="15875" width="16.28515625" style="172" customWidth="1"/>
    <col min="15876" max="15877" width="0" style="172" hidden="1" customWidth="1"/>
    <col min="15878" max="16127" width="9.140625" style="172"/>
    <col min="16128" max="16128" width="22" style="172" customWidth="1"/>
    <col min="16129" max="16129" width="70.5703125" style="172" customWidth="1"/>
    <col min="16130" max="16130" width="0" style="172" hidden="1" customWidth="1"/>
    <col min="16131" max="16131" width="16.28515625" style="172" customWidth="1"/>
    <col min="16132" max="16133" width="0" style="172" hidden="1" customWidth="1"/>
    <col min="16134" max="16384" width="9.140625" style="172"/>
  </cols>
  <sheetData>
    <row r="1" spans="1:6" ht="15" x14ac:dyDescent="0.25">
      <c r="A1" s="171" t="s">
        <v>665</v>
      </c>
      <c r="B1" s="323" t="s">
        <v>0</v>
      </c>
      <c r="C1" s="323"/>
      <c r="D1" s="172"/>
    </row>
    <row r="2" spans="1:6" s="174" customFormat="1" x14ac:dyDescent="0.25">
      <c r="A2" s="173"/>
      <c r="B2" s="326" t="s">
        <v>639</v>
      </c>
      <c r="C2" s="326"/>
    </row>
    <row r="3" spans="1:6" s="174" customFormat="1" x14ac:dyDescent="0.25">
      <c r="A3" s="326" t="s">
        <v>666</v>
      </c>
      <c r="B3" s="326"/>
      <c r="C3" s="326"/>
    </row>
    <row r="4" spans="1:6" x14ac:dyDescent="0.25">
      <c r="A4" s="175"/>
      <c r="B4" s="326" t="s">
        <v>1</v>
      </c>
      <c r="C4" s="326"/>
      <c r="D4" s="172"/>
    </row>
    <row r="5" spans="1:6" x14ac:dyDescent="0.25">
      <c r="A5" s="176"/>
      <c r="B5" s="345" t="s">
        <v>709</v>
      </c>
      <c r="C5" s="345"/>
      <c r="D5" s="345"/>
      <c r="E5" s="345"/>
    </row>
    <row r="6" spans="1:6" x14ac:dyDescent="0.25">
      <c r="A6" s="177"/>
    </row>
    <row r="7" spans="1:6" x14ac:dyDescent="0.25">
      <c r="A7" s="327" t="s">
        <v>691</v>
      </c>
      <c r="B7" s="327"/>
      <c r="C7" s="327"/>
      <c r="D7" s="172"/>
    </row>
    <row r="8" spans="1:6" ht="15" x14ac:dyDescent="0.25">
      <c r="A8" s="179"/>
      <c r="B8" s="180"/>
      <c r="C8" s="12" t="s">
        <v>710</v>
      </c>
      <c r="D8" s="181"/>
    </row>
    <row r="9" spans="1:6" s="185" customFormat="1" ht="63" x14ac:dyDescent="0.25">
      <c r="A9" s="208" t="s">
        <v>2</v>
      </c>
      <c r="B9" s="182" t="s">
        <v>3</v>
      </c>
      <c r="C9" s="183" t="s">
        <v>667</v>
      </c>
      <c r="D9" s="184" t="s">
        <v>667</v>
      </c>
    </row>
    <row r="10" spans="1:6" x14ac:dyDescent="0.25">
      <c r="A10" s="198" t="s">
        <v>668</v>
      </c>
      <c r="B10" s="25" t="s">
        <v>12</v>
      </c>
      <c r="C10" s="260">
        <f>Специалисты!E15</f>
        <v>251.42832000000001</v>
      </c>
      <c r="D10" s="186">
        <v>172.53</v>
      </c>
      <c r="E10" s="172">
        <f>D10*1.15</f>
        <v>198.40949999999998</v>
      </c>
    </row>
    <row r="11" spans="1:6" x14ac:dyDescent="0.25">
      <c r="A11" s="198" t="s">
        <v>669</v>
      </c>
      <c r="B11" s="25" t="s">
        <v>25</v>
      </c>
      <c r="C11" s="260">
        <f>Специалисты!E25</f>
        <v>222.22200000000001</v>
      </c>
      <c r="D11" s="186">
        <v>151.9</v>
      </c>
      <c r="E11" s="172">
        <f t="shared" ref="E11" si="0">D11*1.15</f>
        <v>174.685</v>
      </c>
    </row>
    <row r="12" spans="1:6" x14ac:dyDescent="0.25">
      <c r="A12" s="198" t="s">
        <v>670</v>
      </c>
      <c r="B12" s="25" t="s">
        <v>58</v>
      </c>
      <c r="C12" s="260">
        <f>Специалисты!E57</f>
        <v>187.93632000000002</v>
      </c>
      <c r="D12" s="186">
        <v>128</v>
      </c>
      <c r="E12" s="172">
        <f t="shared" ref="E12:E21" si="1">D12*1.15</f>
        <v>147.19999999999999</v>
      </c>
    </row>
    <row r="13" spans="1:6" ht="48.75" customHeight="1" x14ac:dyDescent="0.25">
      <c r="A13" s="206" t="s">
        <v>61</v>
      </c>
      <c r="B13" s="23" t="str">
        <f>Специалисты!B59</f>
        <v>Тренировка с биологической обратной связью по показателям мышечной механограммы при заболеваниях центральной нервной системы и головного мозга (динамометрия)</v>
      </c>
      <c r="C13" s="260">
        <f>Специалисты!E59</f>
        <v>96.969600000000014</v>
      </c>
      <c r="D13" s="186">
        <v>58.4</v>
      </c>
      <c r="E13" s="172">
        <f t="shared" si="1"/>
        <v>67.16</v>
      </c>
    </row>
    <row r="14" spans="1:6" x14ac:dyDescent="0.25">
      <c r="A14" s="198" t="s">
        <v>671</v>
      </c>
      <c r="B14" s="25" t="s">
        <v>70</v>
      </c>
      <c r="C14" s="260">
        <f>Специалисты!E67</f>
        <v>190.476</v>
      </c>
      <c r="D14" s="186">
        <v>130.80000000000001</v>
      </c>
      <c r="E14" s="172">
        <f t="shared" si="1"/>
        <v>150.41999999999999</v>
      </c>
    </row>
    <row r="15" spans="1:6" ht="31.5" x14ac:dyDescent="0.25">
      <c r="A15" s="198" t="s">
        <v>672</v>
      </c>
      <c r="B15" s="25" t="s">
        <v>688</v>
      </c>
      <c r="C15" s="260">
        <f>594.88*1.11</f>
        <v>660.31680000000006</v>
      </c>
      <c r="D15" s="186">
        <v>450</v>
      </c>
      <c r="E15" s="172">
        <f t="shared" si="1"/>
        <v>517.5</v>
      </c>
      <c r="F15" s="190"/>
    </row>
    <row r="16" spans="1:6" x14ac:dyDescent="0.25">
      <c r="A16" s="198" t="s">
        <v>73</v>
      </c>
      <c r="B16" s="32" t="str">
        <f>Специалисты!B69</f>
        <v>Биомикроскопия глаза</v>
      </c>
      <c r="C16" s="260">
        <f>Специалисты!E69</f>
        <v>285.714</v>
      </c>
      <c r="D16" s="186">
        <v>198</v>
      </c>
      <c r="E16" s="172">
        <f t="shared" si="1"/>
        <v>227.7</v>
      </c>
    </row>
    <row r="17" spans="1:5" x14ac:dyDescent="0.25">
      <c r="A17" s="198" t="s">
        <v>82</v>
      </c>
      <c r="B17" s="32" t="str">
        <f>Специалисты!B76</f>
        <v>Офтальмоскопия</v>
      </c>
      <c r="C17" s="260">
        <f>Специалисты!E76</f>
        <v>285.714</v>
      </c>
      <c r="D17" s="186">
        <v>198</v>
      </c>
      <c r="E17" s="172">
        <f t="shared" si="1"/>
        <v>227.7</v>
      </c>
    </row>
    <row r="18" spans="1:5" x14ac:dyDescent="0.25">
      <c r="A18" s="206" t="s">
        <v>85</v>
      </c>
      <c r="B18" s="32" t="s">
        <v>86</v>
      </c>
      <c r="C18" s="260">
        <f>Специалисты!E78</f>
        <v>247.61880000000002</v>
      </c>
      <c r="D18" s="186">
        <v>171.6</v>
      </c>
      <c r="E18" s="172">
        <f t="shared" si="1"/>
        <v>197.33999999999997</v>
      </c>
    </row>
    <row r="19" spans="1:5" x14ac:dyDescent="0.25">
      <c r="A19" s="198" t="s">
        <v>87</v>
      </c>
      <c r="B19" s="32" t="s">
        <v>88</v>
      </c>
      <c r="C19" s="260">
        <f>Специалисты!E79</f>
        <v>285.714</v>
      </c>
      <c r="D19" s="186">
        <v>198</v>
      </c>
      <c r="E19" s="172">
        <f t="shared" si="1"/>
        <v>227.7</v>
      </c>
    </row>
    <row r="20" spans="1:5" x14ac:dyDescent="0.25">
      <c r="A20" s="198" t="s">
        <v>95</v>
      </c>
      <c r="B20" s="32" t="s">
        <v>96</v>
      </c>
      <c r="C20" s="260">
        <f>Специалисты!E84</f>
        <v>285.714</v>
      </c>
      <c r="D20" s="186">
        <v>198</v>
      </c>
      <c r="E20" s="172">
        <f t="shared" si="1"/>
        <v>227.7</v>
      </c>
    </row>
    <row r="21" spans="1:5" x14ac:dyDescent="0.25">
      <c r="A21" s="198" t="s">
        <v>97</v>
      </c>
      <c r="B21" s="32" t="str">
        <f>Специалисты!B85</f>
        <v>Исследование цветоощущения</v>
      </c>
      <c r="C21" s="260">
        <f>Специалисты!E85</f>
        <v>95.323799999999991</v>
      </c>
      <c r="D21" s="186">
        <v>66</v>
      </c>
      <c r="E21" s="172">
        <f t="shared" si="1"/>
        <v>75.899999999999991</v>
      </c>
    </row>
    <row r="22" spans="1:5" s="191" customFormat="1" x14ac:dyDescent="0.25">
      <c r="A22" s="198" t="s">
        <v>99</v>
      </c>
      <c r="B22" s="18" t="str">
        <f>Специалисты!B89</f>
        <v>Исследование аккомодации</v>
      </c>
      <c r="C22" s="260">
        <f>Специалисты!E89</f>
        <v>95.238</v>
      </c>
      <c r="D22" s="186">
        <v>66</v>
      </c>
      <c r="E22" s="172">
        <f t="shared" ref="E22:E25" si="2">D22*1.15</f>
        <v>75.899999999999991</v>
      </c>
    </row>
    <row r="23" spans="1:5" s="191" customFormat="1" x14ac:dyDescent="0.25">
      <c r="A23" s="206" t="s">
        <v>101</v>
      </c>
      <c r="B23" s="209" t="str">
        <f>Специалисты!B90</f>
        <v>Визометрия</v>
      </c>
      <c r="C23" s="260">
        <f>Специалисты!E90</f>
        <v>95.238</v>
      </c>
      <c r="D23" s="186">
        <v>66</v>
      </c>
      <c r="E23" s="172">
        <f t="shared" si="2"/>
        <v>75.899999999999991</v>
      </c>
    </row>
    <row r="24" spans="1:5" x14ac:dyDescent="0.25">
      <c r="A24" s="198" t="s">
        <v>673</v>
      </c>
      <c r="B24" s="23" t="s">
        <v>114</v>
      </c>
      <c r="C24" s="260">
        <f>Специалисты!E101</f>
        <v>228.5712</v>
      </c>
      <c r="D24" s="186">
        <v>153</v>
      </c>
      <c r="E24" s="172">
        <f t="shared" si="2"/>
        <v>175.95</v>
      </c>
    </row>
    <row r="25" spans="1:5" x14ac:dyDescent="0.25">
      <c r="A25" s="198" t="s">
        <v>119</v>
      </c>
      <c r="B25" s="210" t="str">
        <f>Специалисты!B105</f>
        <v>Получение влагалищного мазка</v>
      </c>
      <c r="C25" s="260">
        <f>Специалисты!E105</f>
        <v>119.99988000000002</v>
      </c>
      <c r="D25" s="186">
        <v>82.5</v>
      </c>
      <c r="E25" s="172">
        <f t="shared" si="2"/>
        <v>94.874999999999986</v>
      </c>
    </row>
    <row r="26" spans="1:5" x14ac:dyDescent="0.25">
      <c r="A26" s="198" t="s">
        <v>674</v>
      </c>
      <c r="B26" s="25" t="s">
        <v>162</v>
      </c>
      <c r="C26" s="260">
        <f>Специалисты!E141</f>
        <v>180.95220000000003</v>
      </c>
      <c r="D26" s="186">
        <v>126</v>
      </c>
      <c r="E26" s="172">
        <f t="shared" ref="E26:E29" si="3">D26*1.15</f>
        <v>144.89999999999998</v>
      </c>
    </row>
    <row r="27" spans="1:5" ht="31.5" x14ac:dyDescent="0.25">
      <c r="A27" s="198" t="s">
        <v>690</v>
      </c>
      <c r="B27" s="25" t="s">
        <v>689</v>
      </c>
      <c r="C27" s="260">
        <f>309*1.11</f>
        <v>342.99</v>
      </c>
      <c r="D27" s="186"/>
    </row>
    <row r="28" spans="1:5" x14ac:dyDescent="0.25">
      <c r="A28" s="207" t="s">
        <v>180</v>
      </c>
      <c r="B28" s="32" t="str">
        <f>Специалисты!B159</f>
        <v>Тональная аудиометрия</v>
      </c>
      <c r="C28" s="260">
        <f>Специалисты!E159</f>
        <v>596.82479999999998</v>
      </c>
      <c r="D28" s="186">
        <v>405.6</v>
      </c>
      <c r="E28" s="172">
        <f t="shared" si="3"/>
        <v>466.44</v>
      </c>
    </row>
    <row r="29" spans="1:5" x14ac:dyDescent="0.25">
      <c r="A29" s="207" t="s">
        <v>181</v>
      </c>
      <c r="B29" s="210" t="str">
        <f>Специалисты!B160</f>
        <v>Вестибулометрия</v>
      </c>
      <c r="C29" s="260">
        <f>Специалисты!E160</f>
        <v>223.49184000000002</v>
      </c>
      <c r="D29" s="186">
        <v>152.80000000000001</v>
      </c>
      <c r="E29" s="172">
        <f t="shared" si="3"/>
        <v>175.72</v>
      </c>
    </row>
    <row r="30" spans="1:5" x14ac:dyDescent="0.25">
      <c r="A30" s="198" t="s">
        <v>675</v>
      </c>
      <c r="B30" s="23" t="s">
        <v>220</v>
      </c>
      <c r="C30" s="260">
        <f>Специалисты!E183</f>
        <v>182.85696000000002</v>
      </c>
      <c r="D30" s="186">
        <v>115.2</v>
      </c>
      <c r="E30" s="172">
        <f t="shared" ref="E30:E34" si="4">D30*1.15</f>
        <v>132.47999999999999</v>
      </c>
    </row>
    <row r="31" spans="1:5" s="191" customFormat="1" x14ac:dyDescent="0.25">
      <c r="A31" s="198" t="s">
        <v>229</v>
      </c>
      <c r="B31" s="23" t="s">
        <v>230</v>
      </c>
      <c r="C31" s="260">
        <f>Специалисты!E195</f>
        <v>171.42840000000001</v>
      </c>
      <c r="D31" s="186">
        <v>129.47</v>
      </c>
      <c r="E31" s="172">
        <f t="shared" si="4"/>
        <v>148.89049999999997</v>
      </c>
    </row>
    <row r="32" spans="1:5" s="191" customFormat="1" x14ac:dyDescent="0.25">
      <c r="A32" s="198" t="s">
        <v>236</v>
      </c>
      <c r="B32" s="23" t="s">
        <v>237</v>
      </c>
      <c r="C32" s="260">
        <f>Специалисты!E195</f>
        <v>171.42840000000001</v>
      </c>
      <c r="D32" s="186">
        <v>129.47</v>
      </c>
      <c r="E32" s="172">
        <f t="shared" si="4"/>
        <v>148.89049999999997</v>
      </c>
    </row>
    <row r="33" spans="1:7" x14ac:dyDescent="0.25">
      <c r="A33" s="198" t="s">
        <v>676</v>
      </c>
      <c r="B33" s="210" t="str">
        <f>Специалисты!B198</f>
        <v>Профилактический прием (осмотр, консультация) врача-профпатолога</v>
      </c>
      <c r="C33" s="260">
        <f>Специалисты!E198</f>
        <v>304.76160000000004</v>
      </c>
      <c r="D33" s="186">
        <v>210.36</v>
      </c>
      <c r="E33" s="172">
        <f t="shared" si="4"/>
        <v>241.91399999999999</v>
      </c>
    </row>
    <row r="34" spans="1:7" x14ac:dyDescent="0.25">
      <c r="A34" s="198" t="s">
        <v>264</v>
      </c>
      <c r="B34" s="23" t="str">
        <f>Специалисты!B211</f>
        <v>Регистрация электрокардиограммы (проф.осмотр)</v>
      </c>
      <c r="C34" s="260">
        <f>Специалисты!E211</f>
        <v>323.80920000000003</v>
      </c>
      <c r="D34" s="186">
        <v>219.1</v>
      </c>
      <c r="E34" s="172">
        <f t="shared" si="4"/>
        <v>251.96499999999997</v>
      </c>
    </row>
    <row r="35" spans="1:7" x14ac:dyDescent="0.25">
      <c r="A35" s="198" t="s">
        <v>274</v>
      </c>
      <c r="B35" s="210" t="str">
        <f>Специалисты!B224</f>
        <v>Функциональное тестирование легких (спирография)</v>
      </c>
      <c r="C35" s="260">
        <f>Специалисты!E224</f>
        <v>518.09472000000005</v>
      </c>
      <c r="D35" s="186">
        <v>352.4</v>
      </c>
      <c r="E35" s="172">
        <f t="shared" ref="E35" si="5">D35*1.15</f>
        <v>405.25999999999993</v>
      </c>
    </row>
    <row r="36" spans="1:7" s="191" customFormat="1" x14ac:dyDescent="0.25">
      <c r="A36" s="206" t="s">
        <v>397</v>
      </c>
      <c r="B36" s="20" t="str">
        <f>Специалисты!B353</f>
        <v>Рентгенография легких цифровая</v>
      </c>
      <c r="C36" s="260">
        <f>Специалисты!E353</f>
        <v>1214</v>
      </c>
      <c r="D36" s="186">
        <v>627</v>
      </c>
      <c r="E36" s="172">
        <f t="shared" ref="E36" si="6">D36*1.15</f>
        <v>721.05</v>
      </c>
    </row>
    <row r="37" spans="1:7" ht="33.75" customHeight="1" x14ac:dyDescent="0.25">
      <c r="A37" s="214" t="s">
        <v>681</v>
      </c>
      <c r="B37" s="34" t="s">
        <v>692</v>
      </c>
      <c r="C37" s="260">
        <f>583*1.11</f>
        <v>647.13000000000011</v>
      </c>
      <c r="D37" s="199">
        <v>460</v>
      </c>
      <c r="E37" s="172">
        <f>D37*1.15</f>
        <v>529</v>
      </c>
    </row>
    <row r="38" spans="1:7" s="75" customFormat="1" x14ac:dyDescent="0.25">
      <c r="A38" s="198" t="s">
        <v>438</v>
      </c>
      <c r="B38" s="22" t="str">
        <f>'Лаборатор исслед.'!B13</f>
        <v>Общий (клинический) анализ крови развернутый</v>
      </c>
      <c r="C38" s="260">
        <f>'Лаборатор исслед.'!C13</f>
        <v>622.71</v>
      </c>
      <c r="D38" s="186">
        <v>440</v>
      </c>
      <c r="E38" s="172">
        <f t="shared" ref="E38:E46" si="7">D38*1.15</f>
        <v>505.99999999999994</v>
      </c>
    </row>
    <row r="39" spans="1:7" s="75" customFormat="1" x14ac:dyDescent="0.25">
      <c r="A39" s="198" t="s">
        <v>440</v>
      </c>
      <c r="B39" s="210" t="str">
        <f>'Лаборатор исслед.'!B17</f>
        <v>Исследование уровня ретикулоцитов в крови</v>
      </c>
      <c r="C39" s="260">
        <f>'Лаборатор исслед.'!C17</f>
        <v>152.625</v>
      </c>
      <c r="D39" s="186">
        <v>110</v>
      </c>
      <c r="E39" s="172">
        <f t="shared" si="7"/>
        <v>126.49999999999999</v>
      </c>
    </row>
    <row r="40" spans="1:7" s="75" customFormat="1" x14ac:dyDescent="0.25">
      <c r="A40" s="198" t="s">
        <v>441</v>
      </c>
      <c r="B40" s="18" t="s">
        <v>442</v>
      </c>
      <c r="C40" s="260">
        <f>'Лаборатор исслед.'!C18</f>
        <v>201.46500000000003</v>
      </c>
      <c r="D40" s="186">
        <v>145</v>
      </c>
      <c r="E40" s="172">
        <f t="shared" si="7"/>
        <v>166.75</v>
      </c>
    </row>
    <row r="41" spans="1:7" s="75" customFormat="1" x14ac:dyDescent="0.25">
      <c r="A41" s="198" t="s">
        <v>444</v>
      </c>
      <c r="B41" s="18" t="s">
        <v>445</v>
      </c>
      <c r="C41" s="260">
        <f>'Лаборатор исслед.'!C20</f>
        <v>323.56500000000005</v>
      </c>
      <c r="D41" s="186">
        <v>230</v>
      </c>
      <c r="E41" s="172">
        <f t="shared" si="7"/>
        <v>264.5</v>
      </c>
    </row>
    <row r="42" spans="1:7" s="75" customFormat="1" x14ac:dyDescent="0.25">
      <c r="A42" s="198" t="s">
        <v>448</v>
      </c>
      <c r="B42" s="18" t="s">
        <v>677</v>
      </c>
      <c r="C42" s="260">
        <f>165*1.11</f>
        <v>183.15</v>
      </c>
      <c r="D42" s="150">
        <v>132.9</v>
      </c>
      <c r="E42" s="190">
        <f t="shared" si="7"/>
        <v>152.83500000000001</v>
      </c>
      <c r="F42" s="196"/>
      <c r="G42" s="196"/>
    </row>
    <row r="43" spans="1:7" s="75" customFormat="1" x14ac:dyDescent="0.25">
      <c r="A43" s="206" t="s">
        <v>455</v>
      </c>
      <c r="B43" s="18" t="s">
        <v>456</v>
      </c>
      <c r="C43" s="260">
        <f>'Лаборатор исслед.'!C33</f>
        <v>230.43600000000001</v>
      </c>
      <c r="D43" s="186">
        <v>330</v>
      </c>
      <c r="E43" s="172">
        <f t="shared" si="7"/>
        <v>379.49999999999994</v>
      </c>
    </row>
    <row r="44" spans="1:7" s="197" customFormat="1" x14ac:dyDescent="0.25">
      <c r="A44" s="198" t="s">
        <v>464</v>
      </c>
      <c r="B44" s="25" t="str">
        <f>'Лаборатор исслед.'!B41</f>
        <v>Цитологическое исследование микропрепарата тканей матки</v>
      </c>
      <c r="C44" s="260">
        <f>'Лаборатор исслед.'!C41</f>
        <v>355.64400000000001</v>
      </c>
      <c r="D44" s="186">
        <v>440</v>
      </c>
      <c r="E44" s="172">
        <f t="shared" si="7"/>
        <v>505.99999999999994</v>
      </c>
    </row>
    <row r="45" spans="1:7" ht="31.5" x14ac:dyDescent="0.25">
      <c r="A45" s="214" t="s">
        <v>682</v>
      </c>
      <c r="B45" s="195" t="s">
        <v>697</v>
      </c>
      <c r="C45" s="260">
        <f>468*1.11</f>
        <v>519.48</v>
      </c>
      <c r="D45" s="199">
        <v>372</v>
      </c>
      <c r="E45" s="172">
        <f>D45*1.15</f>
        <v>427.79999999999995</v>
      </c>
    </row>
    <row r="46" spans="1:7" s="75" customFormat="1" x14ac:dyDescent="0.25">
      <c r="A46" s="214" t="s">
        <v>678</v>
      </c>
      <c r="B46" s="18" t="s">
        <v>679</v>
      </c>
      <c r="C46" s="260">
        <f>'Лаборатор исслед.'!C45+'Лаборатор исслед.'!C46</f>
        <v>463.98</v>
      </c>
      <c r="D46" s="186">
        <v>330</v>
      </c>
      <c r="E46" s="172">
        <f t="shared" si="7"/>
        <v>379.49999999999994</v>
      </c>
    </row>
    <row r="47" spans="1:7" s="75" customFormat="1" x14ac:dyDescent="0.25">
      <c r="A47" s="214" t="s">
        <v>680</v>
      </c>
      <c r="B47" s="18" t="s">
        <v>683</v>
      </c>
      <c r="C47" s="260">
        <f>'Лаборатор исслед.'!C49+'Лаборатор исслед.'!C50</f>
        <v>439.56000000000006</v>
      </c>
      <c r="D47" s="186">
        <v>308</v>
      </c>
      <c r="E47" s="172">
        <f t="shared" ref="E47:E60" si="8">D47*1.15</f>
        <v>354.2</v>
      </c>
    </row>
    <row r="48" spans="1:7" s="75" customFormat="1" x14ac:dyDescent="0.25">
      <c r="A48" s="198" t="s">
        <v>474</v>
      </c>
      <c r="B48" s="210" t="str">
        <f>'Лаборатор исслед.'!B51</f>
        <v>Исследование уровня глюкозы в крови</v>
      </c>
      <c r="C48" s="260">
        <f>'Лаборатор исслед.'!C51</f>
        <v>219.78000000000003</v>
      </c>
      <c r="D48" s="186">
        <v>155</v>
      </c>
      <c r="E48" s="172">
        <f t="shared" si="8"/>
        <v>178.25</v>
      </c>
    </row>
    <row r="49" spans="1:5" s="75" customFormat="1" x14ac:dyDescent="0.25">
      <c r="A49" s="198" t="s">
        <v>479</v>
      </c>
      <c r="B49" s="210" t="str">
        <f>'Лаборатор исслед.'!B56</f>
        <v>Исследование уровня холестерина в крови</v>
      </c>
      <c r="C49" s="260">
        <f>'Лаборатор исслед.'!C56</f>
        <v>231.99</v>
      </c>
      <c r="D49" s="186">
        <v>165</v>
      </c>
      <c r="E49" s="172">
        <f t="shared" si="8"/>
        <v>189.74999999999997</v>
      </c>
    </row>
    <row r="50" spans="1:5" s="75" customFormat="1" ht="51.75" customHeight="1" x14ac:dyDescent="0.25">
      <c r="A50" s="206" t="s">
        <v>493</v>
      </c>
      <c r="B50" s="25" t="str">
        <f>'Лаборатор исслед.'!B78</f>
        <v>Определение антител к бледной трепонеме (Treponema pallidum) в нетрепонемных тестах (RPR, РМП) (качественное и полуколичественное исследование) в сыворотке крови</v>
      </c>
      <c r="C50" s="260">
        <f>'Лаборатор исслед.'!C78</f>
        <v>384.61500000000001</v>
      </c>
      <c r="D50" s="186">
        <v>275</v>
      </c>
      <c r="E50" s="172">
        <f t="shared" si="8"/>
        <v>316.25</v>
      </c>
    </row>
    <row r="51" spans="1:5" s="75" customFormat="1" x14ac:dyDescent="0.25">
      <c r="A51" s="198" t="s">
        <v>496</v>
      </c>
      <c r="B51" s="210" t="str">
        <f>'Лаборатор исслед.'!B82</f>
        <v>Определение основных групп по системе AB0</v>
      </c>
      <c r="C51" s="260">
        <f>'Лаборатор исслед.'!C82</f>
        <v>293.04000000000002</v>
      </c>
      <c r="D51" s="186">
        <v>210</v>
      </c>
      <c r="E51" s="172">
        <f t="shared" si="8"/>
        <v>241.49999999999997</v>
      </c>
    </row>
    <row r="52" spans="1:5" s="75" customFormat="1" x14ac:dyDescent="0.25">
      <c r="A52" s="198" t="s">
        <v>497</v>
      </c>
      <c r="B52" s="210" t="str">
        <f>'Лаборатор исслед.'!B83</f>
        <v>Определение антигена D системы Резус (резус-фактор)</v>
      </c>
      <c r="C52" s="260">
        <f>'Лаборатор исслед.'!C83</f>
        <v>293.04000000000002</v>
      </c>
      <c r="D52" s="186">
        <v>210</v>
      </c>
      <c r="E52" s="172">
        <f t="shared" si="8"/>
        <v>241.49999999999997</v>
      </c>
    </row>
    <row r="53" spans="1:5" s="173" customFormat="1" x14ac:dyDescent="0.25">
      <c r="A53" s="206" t="s">
        <v>635</v>
      </c>
      <c r="B53" s="25" t="str">
        <f>'Лаборатор исслед.'!B86</f>
        <v>Определение антител к вирусу гепатита C (Hepatitis C virus) в крови</v>
      </c>
      <c r="C53" s="260">
        <f>'Лаборатор исслед.'!C86</f>
        <v>525.03000000000009</v>
      </c>
      <c r="D53" s="186">
        <v>375</v>
      </c>
      <c r="E53" s="172">
        <f t="shared" si="8"/>
        <v>431.24999999999994</v>
      </c>
    </row>
    <row r="54" spans="1:5" s="173" customFormat="1" ht="31.5" x14ac:dyDescent="0.25">
      <c r="A54" s="198" t="s">
        <v>500</v>
      </c>
      <c r="B54" s="25" t="str">
        <f>'Лаборатор исслед.'!B87</f>
        <v>Определение антител к поверхностному антигену (HBsAg) вируса гепатита B (Hepatitis B virus) в крови</v>
      </c>
      <c r="C54" s="260">
        <f>'Лаборатор исслед.'!C87</f>
        <v>604.3950000000001</v>
      </c>
      <c r="D54" s="186">
        <v>430</v>
      </c>
      <c r="E54" s="172">
        <f t="shared" si="8"/>
        <v>494.49999999999994</v>
      </c>
    </row>
    <row r="55" spans="1:5" s="173" customFormat="1" ht="31.5" x14ac:dyDescent="0.25">
      <c r="A55" s="207" t="s">
        <v>684</v>
      </c>
      <c r="B55" s="25" t="str">
        <f>'Лаборатор исслед.'!B88</f>
        <v>Количественное определение РНК вируса иммунодефицита человека ВИЧ-1 (Human immunodeficiency virus HIV-1) в плазме крови методом ПЦР</v>
      </c>
      <c r="C55" s="260">
        <f>'Лаборатор исслед.'!C88</f>
        <v>368.25360000000001</v>
      </c>
      <c r="D55" s="150">
        <v>249</v>
      </c>
      <c r="E55" s="190">
        <f t="shared" si="8"/>
        <v>286.34999999999997</v>
      </c>
    </row>
    <row r="56" spans="1:5" x14ac:dyDescent="0.25">
      <c r="A56" s="198" t="s">
        <v>349</v>
      </c>
      <c r="B56" s="212" t="str">
        <f>Специалисты!B282</f>
        <v>Ультразвуковое исследование молочных желез (скрининг)</v>
      </c>
      <c r="C56" s="320">
        <f>Специалисты!E282</f>
        <v>698.41200000000015</v>
      </c>
      <c r="D56" s="200">
        <v>486.42</v>
      </c>
      <c r="E56" s="172">
        <f t="shared" si="8"/>
        <v>559.38299999999992</v>
      </c>
    </row>
    <row r="57" spans="1:5" x14ac:dyDescent="0.25">
      <c r="A57" s="214" t="s">
        <v>687</v>
      </c>
      <c r="B57" s="210" t="s">
        <v>685</v>
      </c>
      <c r="C57" s="260">
        <f>Специалисты!E196</f>
        <v>2575</v>
      </c>
      <c r="D57" s="186">
        <v>2751</v>
      </c>
      <c r="E57" s="172">
        <f t="shared" si="8"/>
        <v>3163.6499999999996</v>
      </c>
    </row>
    <row r="58" spans="1:5" x14ac:dyDescent="0.25">
      <c r="A58" s="207" t="s">
        <v>578</v>
      </c>
      <c r="B58" s="34" t="str">
        <f>'Стомат услуги'!B15</f>
        <v>Проводниковая анестезия</v>
      </c>
      <c r="C58" s="260">
        <f>'Стомат услуги'!C15</f>
        <v>244.20000000000002</v>
      </c>
      <c r="D58" s="199">
        <v>93.95</v>
      </c>
      <c r="E58" s="172">
        <f t="shared" si="8"/>
        <v>108.04249999999999</v>
      </c>
    </row>
    <row r="59" spans="1:5" x14ac:dyDescent="0.25">
      <c r="A59" s="214" t="s">
        <v>682</v>
      </c>
      <c r="B59" s="18" t="s">
        <v>698</v>
      </c>
      <c r="C59" s="260">
        <f>215*1.11</f>
        <v>238.65000000000003</v>
      </c>
      <c r="D59" s="199">
        <v>169.64</v>
      </c>
      <c r="E59" s="172">
        <f t="shared" si="8"/>
        <v>195.08599999999996</v>
      </c>
    </row>
    <row r="60" spans="1:5" x14ac:dyDescent="0.25">
      <c r="A60" s="207" t="s">
        <v>272</v>
      </c>
      <c r="B60" s="32" t="s">
        <v>273</v>
      </c>
      <c r="C60" s="260">
        <f>Специалисты!E220</f>
        <v>1467.9306000000001</v>
      </c>
      <c r="D60" s="199">
        <v>1000</v>
      </c>
      <c r="E60" s="172">
        <f t="shared" si="8"/>
        <v>1150</v>
      </c>
    </row>
    <row r="61" spans="1:5" x14ac:dyDescent="0.25">
      <c r="A61" s="213"/>
      <c r="B61" s="215"/>
      <c r="C61" s="57"/>
      <c r="D61" s="216"/>
    </row>
    <row r="62" spans="1:5" ht="39" customHeight="1" x14ac:dyDescent="0.25">
      <c r="A62" s="330" t="s">
        <v>708</v>
      </c>
      <c r="B62" s="330"/>
      <c r="C62" s="248" t="s">
        <v>686</v>
      </c>
      <c r="D62" s="217"/>
    </row>
    <row r="63" spans="1:5" s="191" customFormat="1" x14ac:dyDescent="0.25">
      <c r="A63" s="201"/>
      <c r="B63" s="187"/>
      <c r="C63" s="10"/>
      <c r="D63" s="178"/>
    </row>
    <row r="64" spans="1:5" ht="20.25" customHeight="1" x14ac:dyDescent="0.25">
      <c r="A64" s="202" t="s">
        <v>858</v>
      </c>
      <c r="B64" s="203"/>
    </row>
    <row r="65" spans="1:2" x14ac:dyDescent="0.25">
      <c r="A65" s="201"/>
      <c r="B65" s="203"/>
    </row>
    <row r="66" spans="1:2" x14ac:dyDescent="0.25">
      <c r="A66" s="201"/>
      <c r="B66" s="203"/>
    </row>
    <row r="67" spans="1:2" x14ac:dyDescent="0.25">
      <c r="A67" s="201"/>
      <c r="B67" s="203"/>
    </row>
    <row r="68" spans="1:2" x14ac:dyDescent="0.25">
      <c r="A68" s="201"/>
      <c r="B68" s="203"/>
    </row>
    <row r="69" spans="1:2" x14ac:dyDescent="0.25">
      <c r="A69" s="201"/>
      <c r="B69" s="203"/>
    </row>
    <row r="70" spans="1:2" x14ac:dyDescent="0.25">
      <c r="A70" s="201"/>
      <c r="B70" s="203"/>
    </row>
    <row r="71" spans="1:2" x14ac:dyDescent="0.25">
      <c r="A71" s="201"/>
      <c r="B71" s="203"/>
    </row>
    <row r="72" spans="1:2" x14ac:dyDescent="0.25">
      <c r="A72" s="201"/>
      <c r="B72" s="203"/>
    </row>
    <row r="73" spans="1:2" x14ac:dyDescent="0.25">
      <c r="A73" s="201"/>
      <c r="B73" s="203"/>
    </row>
    <row r="74" spans="1:2" x14ac:dyDescent="0.25">
      <c r="A74" s="201"/>
      <c r="B74" s="203"/>
    </row>
    <row r="75" spans="1:2" x14ac:dyDescent="0.25">
      <c r="A75" s="201"/>
      <c r="B75" s="203"/>
    </row>
    <row r="76" spans="1:2" x14ac:dyDescent="0.25">
      <c r="A76" s="201"/>
      <c r="B76" s="203"/>
    </row>
    <row r="77" spans="1:2" x14ac:dyDescent="0.25">
      <c r="A77" s="201"/>
      <c r="B77" s="203"/>
    </row>
    <row r="78" spans="1:2" x14ac:dyDescent="0.25">
      <c r="A78" s="201"/>
      <c r="B78" s="203"/>
    </row>
    <row r="79" spans="1:2" x14ac:dyDescent="0.25">
      <c r="A79" s="201"/>
      <c r="B79" s="203"/>
    </row>
    <row r="80" spans="1:2" x14ac:dyDescent="0.25">
      <c r="A80" s="201"/>
      <c r="B80" s="203"/>
    </row>
    <row r="81" spans="1:2" x14ac:dyDescent="0.25">
      <c r="A81" s="201"/>
      <c r="B81" s="203"/>
    </row>
    <row r="82" spans="1:2" x14ac:dyDescent="0.25">
      <c r="A82" s="201"/>
      <c r="B82" s="203"/>
    </row>
    <row r="83" spans="1:2" x14ac:dyDescent="0.25">
      <c r="A83" s="201"/>
      <c r="B83" s="203"/>
    </row>
    <row r="84" spans="1:2" x14ac:dyDescent="0.25">
      <c r="A84" s="201"/>
      <c r="B84" s="203"/>
    </row>
    <row r="85" spans="1:2" x14ac:dyDescent="0.25">
      <c r="A85" s="201"/>
      <c r="B85" s="203"/>
    </row>
    <row r="86" spans="1:2" x14ac:dyDescent="0.25">
      <c r="A86" s="201"/>
      <c r="B86" s="203"/>
    </row>
    <row r="87" spans="1:2" x14ac:dyDescent="0.25">
      <c r="A87" s="201"/>
      <c r="B87" s="203"/>
    </row>
    <row r="88" spans="1:2" x14ac:dyDescent="0.25">
      <c r="A88" s="201"/>
      <c r="B88" s="203"/>
    </row>
    <row r="89" spans="1:2" x14ac:dyDescent="0.25">
      <c r="A89" s="201"/>
      <c r="B89" s="203"/>
    </row>
    <row r="90" spans="1:2" x14ac:dyDescent="0.25">
      <c r="A90" s="201"/>
      <c r="B90" s="203"/>
    </row>
    <row r="91" spans="1:2" x14ac:dyDescent="0.25">
      <c r="A91" s="201"/>
      <c r="B91" s="203"/>
    </row>
    <row r="92" spans="1:2" x14ac:dyDescent="0.25">
      <c r="A92" s="201"/>
      <c r="B92" s="203"/>
    </row>
    <row r="93" spans="1:2" x14ac:dyDescent="0.25">
      <c r="A93" s="201"/>
      <c r="B93" s="203"/>
    </row>
    <row r="94" spans="1:2" x14ac:dyDescent="0.25">
      <c r="A94" s="201"/>
      <c r="B94" s="203"/>
    </row>
    <row r="95" spans="1:2" x14ac:dyDescent="0.25">
      <c r="A95" s="201"/>
      <c r="B95" s="203"/>
    </row>
    <row r="96" spans="1:2" x14ac:dyDescent="0.25">
      <c r="A96" s="201"/>
      <c r="B96" s="203"/>
    </row>
    <row r="97" spans="1:2" x14ac:dyDescent="0.25">
      <c r="A97" s="201"/>
      <c r="B97" s="203"/>
    </row>
    <row r="98" spans="1:2" x14ac:dyDescent="0.25">
      <c r="A98" s="201"/>
      <c r="B98" s="203"/>
    </row>
    <row r="99" spans="1:2" x14ac:dyDescent="0.25">
      <c r="A99" s="201"/>
      <c r="B99" s="203"/>
    </row>
    <row r="100" spans="1:2" x14ac:dyDescent="0.25">
      <c r="A100" s="201"/>
      <c r="B100" s="203"/>
    </row>
    <row r="101" spans="1:2" x14ac:dyDescent="0.25">
      <c r="A101" s="201"/>
      <c r="B101" s="203"/>
    </row>
    <row r="102" spans="1:2" x14ac:dyDescent="0.25">
      <c r="A102" s="201"/>
      <c r="B102" s="203"/>
    </row>
    <row r="103" spans="1:2" x14ac:dyDescent="0.25">
      <c r="A103" s="201"/>
      <c r="B103" s="203"/>
    </row>
    <row r="104" spans="1:2" x14ac:dyDescent="0.25">
      <c r="A104" s="201"/>
      <c r="B104" s="203"/>
    </row>
    <row r="105" spans="1:2" x14ac:dyDescent="0.25">
      <c r="A105" s="201"/>
      <c r="B105" s="203"/>
    </row>
    <row r="106" spans="1:2" x14ac:dyDescent="0.25">
      <c r="A106" s="201"/>
      <c r="B106" s="203"/>
    </row>
    <row r="107" spans="1:2" x14ac:dyDescent="0.25">
      <c r="A107" s="201"/>
      <c r="B107" s="203"/>
    </row>
    <row r="108" spans="1:2" x14ac:dyDescent="0.25">
      <c r="A108" s="201"/>
      <c r="B108" s="203"/>
    </row>
    <row r="109" spans="1:2" x14ac:dyDescent="0.25">
      <c r="A109" s="201"/>
      <c r="B109" s="203"/>
    </row>
    <row r="110" spans="1:2" x14ac:dyDescent="0.25">
      <c r="A110" s="201"/>
      <c r="B110" s="203"/>
    </row>
    <row r="111" spans="1:2" x14ac:dyDescent="0.25">
      <c r="A111" s="201"/>
      <c r="B111" s="203"/>
    </row>
    <row r="112" spans="1:2" x14ac:dyDescent="0.25">
      <c r="A112" s="201"/>
      <c r="B112" s="203"/>
    </row>
    <row r="113" spans="1:2" x14ac:dyDescent="0.25">
      <c r="A113" s="201"/>
      <c r="B113" s="203"/>
    </row>
    <row r="114" spans="1:2" x14ac:dyDescent="0.25">
      <c r="A114" s="201"/>
      <c r="B114" s="203"/>
    </row>
    <row r="115" spans="1:2" x14ac:dyDescent="0.25">
      <c r="A115" s="201"/>
      <c r="B115" s="203"/>
    </row>
    <row r="116" spans="1:2" x14ac:dyDescent="0.25">
      <c r="A116" s="201"/>
      <c r="B116" s="203"/>
    </row>
    <row r="117" spans="1:2" x14ac:dyDescent="0.25">
      <c r="A117" s="201"/>
      <c r="B117" s="203"/>
    </row>
    <row r="118" spans="1:2" x14ac:dyDescent="0.25">
      <c r="A118" s="201"/>
      <c r="B118" s="203"/>
    </row>
    <row r="119" spans="1:2" x14ac:dyDescent="0.25">
      <c r="A119" s="201"/>
      <c r="B119" s="203"/>
    </row>
    <row r="120" spans="1:2" x14ac:dyDescent="0.25">
      <c r="A120" s="201"/>
      <c r="B120" s="203"/>
    </row>
    <row r="121" spans="1:2" x14ac:dyDescent="0.25">
      <c r="A121" s="201"/>
      <c r="B121" s="203"/>
    </row>
    <row r="122" spans="1:2" x14ac:dyDescent="0.25">
      <c r="A122" s="201"/>
      <c r="B122" s="203"/>
    </row>
    <row r="123" spans="1:2" x14ac:dyDescent="0.25">
      <c r="A123" s="201"/>
      <c r="B123" s="203"/>
    </row>
    <row r="124" spans="1:2" x14ac:dyDescent="0.25">
      <c r="A124" s="201"/>
      <c r="B124" s="203"/>
    </row>
    <row r="125" spans="1:2" x14ac:dyDescent="0.25">
      <c r="A125" s="201"/>
      <c r="B125" s="203"/>
    </row>
    <row r="126" spans="1:2" x14ac:dyDescent="0.25">
      <c r="A126" s="201"/>
      <c r="B126" s="203"/>
    </row>
    <row r="127" spans="1:2" x14ac:dyDescent="0.25">
      <c r="A127" s="201"/>
      <c r="B127" s="203"/>
    </row>
    <row r="128" spans="1:2" x14ac:dyDescent="0.25">
      <c r="A128" s="201"/>
      <c r="B128" s="203"/>
    </row>
    <row r="129" spans="1:2" x14ac:dyDescent="0.25">
      <c r="A129" s="201"/>
      <c r="B129" s="203"/>
    </row>
    <row r="130" spans="1:2" x14ac:dyDescent="0.25">
      <c r="A130" s="201"/>
      <c r="B130" s="203"/>
    </row>
    <row r="131" spans="1:2" x14ac:dyDescent="0.25">
      <c r="A131" s="201"/>
      <c r="B131" s="203"/>
    </row>
    <row r="132" spans="1:2" x14ac:dyDescent="0.25">
      <c r="A132" s="201"/>
      <c r="B132" s="203"/>
    </row>
    <row r="133" spans="1:2" x14ac:dyDescent="0.25">
      <c r="A133" s="201"/>
      <c r="B133" s="203"/>
    </row>
    <row r="134" spans="1:2" x14ac:dyDescent="0.25">
      <c r="A134" s="201"/>
      <c r="B134" s="203"/>
    </row>
    <row r="135" spans="1:2" x14ac:dyDescent="0.25">
      <c r="A135" s="201"/>
      <c r="B135" s="203"/>
    </row>
    <row r="136" spans="1:2" x14ac:dyDescent="0.25">
      <c r="A136" s="201"/>
      <c r="B136" s="203"/>
    </row>
    <row r="137" spans="1:2" x14ac:dyDescent="0.25">
      <c r="A137" s="201"/>
      <c r="B137" s="203"/>
    </row>
    <row r="138" spans="1:2" x14ac:dyDescent="0.25">
      <c r="A138" s="201"/>
      <c r="B138" s="203"/>
    </row>
    <row r="139" spans="1:2" x14ac:dyDescent="0.25">
      <c r="A139" s="201"/>
      <c r="B139" s="203"/>
    </row>
    <row r="140" spans="1:2" x14ac:dyDescent="0.25">
      <c r="A140" s="201"/>
      <c r="B140" s="203"/>
    </row>
    <row r="141" spans="1:2" x14ac:dyDescent="0.25">
      <c r="A141" s="201"/>
      <c r="B141" s="203"/>
    </row>
    <row r="142" spans="1:2" x14ac:dyDescent="0.25">
      <c r="A142" s="201"/>
      <c r="B142" s="203"/>
    </row>
    <row r="143" spans="1:2" x14ac:dyDescent="0.25">
      <c r="A143" s="201"/>
      <c r="B143" s="203"/>
    </row>
    <row r="144" spans="1:2" x14ac:dyDescent="0.25">
      <c r="A144" s="201"/>
      <c r="B144" s="203"/>
    </row>
    <row r="145" spans="1:2" x14ac:dyDescent="0.25">
      <c r="A145" s="201"/>
      <c r="B145" s="203"/>
    </row>
    <row r="146" spans="1:2" x14ac:dyDescent="0.25">
      <c r="A146" s="201"/>
      <c r="B146" s="203"/>
    </row>
    <row r="147" spans="1:2" x14ac:dyDescent="0.25">
      <c r="A147" s="201"/>
      <c r="B147" s="203"/>
    </row>
    <row r="148" spans="1:2" x14ac:dyDescent="0.25">
      <c r="A148" s="201"/>
      <c r="B148" s="203"/>
    </row>
    <row r="149" spans="1:2" x14ac:dyDescent="0.25">
      <c r="A149" s="201"/>
      <c r="B149" s="203"/>
    </row>
    <row r="150" spans="1:2" x14ac:dyDescent="0.25">
      <c r="A150" s="201"/>
      <c r="B150" s="203"/>
    </row>
    <row r="151" spans="1:2" x14ac:dyDescent="0.25">
      <c r="A151" s="201"/>
      <c r="B151" s="203"/>
    </row>
    <row r="152" spans="1:2" x14ac:dyDescent="0.25">
      <c r="A152" s="201"/>
      <c r="B152" s="203"/>
    </row>
    <row r="153" spans="1:2" x14ac:dyDescent="0.25">
      <c r="A153" s="201"/>
      <c r="B153" s="203"/>
    </row>
    <row r="154" spans="1:2" x14ac:dyDescent="0.25">
      <c r="A154" s="201"/>
      <c r="B154" s="203"/>
    </row>
    <row r="155" spans="1:2" x14ac:dyDescent="0.25">
      <c r="A155" s="201"/>
      <c r="B155" s="203"/>
    </row>
    <row r="156" spans="1:2" x14ac:dyDescent="0.25">
      <c r="A156" s="201"/>
      <c r="B156" s="203"/>
    </row>
    <row r="157" spans="1:2" x14ac:dyDescent="0.25">
      <c r="A157" s="201"/>
      <c r="B157" s="203"/>
    </row>
    <row r="158" spans="1:2" x14ac:dyDescent="0.25">
      <c r="A158" s="201"/>
      <c r="B158" s="203"/>
    </row>
    <row r="159" spans="1:2" x14ac:dyDescent="0.25">
      <c r="A159" s="201"/>
      <c r="B159" s="203"/>
    </row>
    <row r="160" spans="1:2" x14ac:dyDescent="0.25">
      <c r="A160" s="201"/>
      <c r="B160" s="203"/>
    </row>
    <row r="161" spans="1:2" x14ac:dyDescent="0.25">
      <c r="A161" s="201"/>
      <c r="B161" s="203"/>
    </row>
    <row r="162" spans="1:2" x14ac:dyDescent="0.25">
      <c r="A162" s="201"/>
      <c r="B162" s="203"/>
    </row>
    <row r="163" spans="1:2" x14ac:dyDescent="0.25">
      <c r="A163" s="201"/>
      <c r="B163" s="203"/>
    </row>
    <row r="164" spans="1:2" x14ac:dyDescent="0.25">
      <c r="A164" s="201"/>
      <c r="B164" s="203"/>
    </row>
    <row r="165" spans="1:2" x14ac:dyDescent="0.25">
      <c r="A165" s="201"/>
      <c r="B165" s="203"/>
    </row>
    <row r="166" spans="1:2" x14ac:dyDescent="0.25">
      <c r="A166" s="201"/>
      <c r="B166" s="203"/>
    </row>
    <row r="167" spans="1:2" x14ac:dyDescent="0.25">
      <c r="A167" s="201"/>
      <c r="B167" s="203"/>
    </row>
    <row r="168" spans="1:2" x14ac:dyDescent="0.25">
      <c r="A168" s="201"/>
      <c r="B168" s="203"/>
    </row>
    <row r="169" spans="1:2" x14ac:dyDescent="0.25">
      <c r="A169" s="201"/>
      <c r="B169" s="203"/>
    </row>
    <row r="170" spans="1:2" x14ac:dyDescent="0.25">
      <c r="A170" s="201"/>
      <c r="B170" s="203"/>
    </row>
    <row r="171" spans="1:2" x14ac:dyDescent="0.25">
      <c r="A171" s="201"/>
      <c r="B171" s="203"/>
    </row>
    <row r="172" spans="1:2" x14ac:dyDescent="0.25">
      <c r="A172" s="201"/>
      <c r="B172" s="203"/>
    </row>
    <row r="173" spans="1:2" x14ac:dyDescent="0.25">
      <c r="A173" s="204"/>
    </row>
    <row r="174" spans="1:2" x14ac:dyDescent="0.25">
      <c r="A174" s="204"/>
    </row>
    <row r="175" spans="1:2" x14ac:dyDescent="0.25">
      <c r="A175" s="204"/>
    </row>
    <row r="176" spans="1:2" x14ac:dyDescent="0.25">
      <c r="A176" s="204"/>
    </row>
    <row r="177" spans="1:1" x14ac:dyDescent="0.25">
      <c r="A177" s="204"/>
    </row>
    <row r="178" spans="1:1" x14ac:dyDescent="0.25">
      <c r="A178" s="204"/>
    </row>
    <row r="179" spans="1:1" x14ac:dyDescent="0.25">
      <c r="A179" s="204"/>
    </row>
    <row r="180" spans="1:1" x14ac:dyDescent="0.25">
      <c r="A180" s="204"/>
    </row>
    <row r="181" spans="1:1" x14ac:dyDescent="0.25">
      <c r="A181" s="204"/>
    </row>
    <row r="182" spans="1:1" x14ac:dyDescent="0.25">
      <c r="A182" s="204"/>
    </row>
    <row r="183" spans="1:1" x14ac:dyDescent="0.25">
      <c r="A183" s="204"/>
    </row>
    <row r="184" spans="1:1" x14ac:dyDescent="0.25">
      <c r="A184" s="204"/>
    </row>
    <row r="185" spans="1:1" x14ac:dyDescent="0.25">
      <c r="A185" s="204"/>
    </row>
    <row r="186" spans="1:1" x14ac:dyDescent="0.25">
      <c r="A186" s="204"/>
    </row>
    <row r="187" spans="1:1" x14ac:dyDescent="0.25">
      <c r="A187" s="204"/>
    </row>
    <row r="188" spans="1:1" x14ac:dyDescent="0.25">
      <c r="A188" s="204"/>
    </row>
    <row r="189" spans="1:1" x14ac:dyDescent="0.25">
      <c r="A189" s="204"/>
    </row>
    <row r="190" spans="1:1" x14ac:dyDescent="0.25">
      <c r="A190" s="204"/>
    </row>
    <row r="191" spans="1:1" x14ac:dyDescent="0.25">
      <c r="A191" s="204"/>
    </row>
    <row r="192" spans="1:1" x14ac:dyDescent="0.25">
      <c r="A192" s="204"/>
    </row>
    <row r="193" spans="1:1" x14ac:dyDescent="0.25">
      <c r="A193" s="204"/>
    </row>
    <row r="194" spans="1:1" x14ac:dyDescent="0.25">
      <c r="A194" s="204"/>
    </row>
    <row r="195" spans="1:1" x14ac:dyDescent="0.25">
      <c r="A195" s="204"/>
    </row>
    <row r="196" spans="1:1" x14ac:dyDescent="0.25">
      <c r="A196" s="204"/>
    </row>
    <row r="197" spans="1:1" x14ac:dyDescent="0.25">
      <c r="A197" s="204"/>
    </row>
    <row r="198" spans="1:1" x14ac:dyDescent="0.25">
      <c r="A198" s="204"/>
    </row>
    <row r="199" spans="1:1" x14ac:dyDescent="0.25">
      <c r="A199" s="204"/>
    </row>
    <row r="200" spans="1:1" x14ac:dyDescent="0.25">
      <c r="A200" s="204"/>
    </row>
    <row r="201" spans="1:1" x14ac:dyDescent="0.25">
      <c r="A201" s="204"/>
    </row>
    <row r="202" spans="1:1" x14ac:dyDescent="0.25">
      <c r="A202" s="204"/>
    </row>
    <row r="203" spans="1:1" x14ac:dyDescent="0.25">
      <c r="A203" s="204"/>
    </row>
    <row r="204" spans="1:1" x14ac:dyDescent="0.25">
      <c r="A204" s="204"/>
    </row>
    <row r="205" spans="1:1" x14ac:dyDescent="0.25">
      <c r="A205" s="204"/>
    </row>
    <row r="206" spans="1:1" x14ac:dyDescent="0.25">
      <c r="A206" s="204"/>
    </row>
    <row r="207" spans="1:1" x14ac:dyDescent="0.25">
      <c r="A207" s="204"/>
    </row>
    <row r="208" spans="1:1" x14ac:dyDescent="0.25">
      <c r="A208" s="204"/>
    </row>
    <row r="209" spans="1:1" x14ac:dyDescent="0.25">
      <c r="A209" s="204"/>
    </row>
    <row r="210" spans="1:1" x14ac:dyDescent="0.25">
      <c r="A210" s="204"/>
    </row>
    <row r="211" spans="1:1" x14ac:dyDescent="0.25">
      <c r="A211" s="204"/>
    </row>
    <row r="212" spans="1:1" x14ac:dyDescent="0.25">
      <c r="A212" s="204"/>
    </row>
    <row r="213" spans="1:1" x14ac:dyDescent="0.25">
      <c r="A213" s="204"/>
    </row>
    <row r="214" spans="1:1" x14ac:dyDescent="0.25">
      <c r="A214" s="204"/>
    </row>
    <row r="215" spans="1:1" x14ac:dyDescent="0.25">
      <c r="A215" s="204"/>
    </row>
    <row r="216" spans="1:1" x14ac:dyDescent="0.25">
      <c r="A216" s="204"/>
    </row>
    <row r="217" spans="1:1" x14ac:dyDescent="0.25">
      <c r="A217" s="204"/>
    </row>
    <row r="218" spans="1:1" x14ac:dyDescent="0.25">
      <c r="A218" s="204"/>
    </row>
    <row r="219" spans="1:1" x14ac:dyDescent="0.25">
      <c r="A219" s="204"/>
    </row>
    <row r="220" spans="1:1" x14ac:dyDescent="0.25">
      <c r="A220" s="204"/>
    </row>
    <row r="221" spans="1:1" x14ac:dyDescent="0.25">
      <c r="A221" s="204"/>
    </row>
    <row r="222" spans="1:1" x14ac:dyDescent="0.25">
      <c r="A222" s="204"/>
    </row>
    <row r="223" spans="1:1" x14ac:dyDescent="0.25">
      <c r="A223" s="204"/>
    </row>
    <row r="224" spans="1:1" x14ac:dyDescent="0.25">
      <c r="A224" s="204"/>
    </row>
    <row r="225" spans="1:1" x14ac:dyDescent="0.25">
      <c r="A225" s="204"/>
    </row>
    <row r="226" spans="1:1" x14ac:dyDescent="0.25">
      <c r="A226" s="204"/>
    </row>
    <row r="227" spans="1:1" x14ac:dyDescent="0.25">
      <c r="A227" s="204"/>
    </row>
    <row r="228" spans="1:1" x14ac:dyDescent="0.25">
      <c r="A228" s="204"/>
    </row>
    <row r="229" spans="1:1" x14ac:dyDescent="0.25">
      <c r="A229" s="204"/>
    </row>
    <row r="230" spans="1:1" x14ac:dyDescent="0.25">
      <c r="A230" s="204"/>
    </row>
    <row r="231" spans="1:1" x14ac:dyDescent="0.25">
      <c r="A231" s="204"/>
    </row>
    <row r="232" spans="1:1" x14ac:dyDescent="0.25">
      <c r="A232" s="204"/>
    </row>
    <row r="233" spans="1:1" x14ac:dyDescent="0.25">
      <c r="A233" s="204"/>
    </row>
    <row r="234" spans="1:1" x14ac:dyDescent="0.25">
      <c r="A234" s="204"/>
    </row>
    <row r="235" spans="1:1" x14ac:dyDescent="0.25">
      <c r="A235" s="204"/>
    </row>
    <row r="236" spans="1:1" x14ac:dyDescent="0.25">
      <c r="A236" s="204"/>
    </row>
    <row r="237" spans="1:1" x14ac:dyDescent="0.25">
      <c r="A237" s="204"/>
    </row>
    <row r="238" spans="1:1" x14ac:dyDescent="0.25">
      <c r="A238" s="204"/>
    </row>
    <row r="239" spans="1:1" x14ac:dyDescent="0.25">
      <c r="A239" s="204"/>
    </row>
    <row r="240" spans="1:1" x14ac:dyDescent="0.25">
      <c r="A240" s="204"/>
    </row>
    <row r="241" spans="1:1" x14ac:dyDescent="0.25">
      <c r="A241" s="204"/>
    </row>
    <row r="242" spans="1:1" x14ac:dyDescent="0.25">
      <c r="A242" s="204"/>
    </row>
    <row r="243" spans="1:1" x14ac:dyDescent="0.25">
      <c r="A243" s="204"/>
    </row>
    <row r="244" spans="1:1" x14ac:dyDescent="0.25">
      <c r="A244" s="204"/>
    </row>
    <row r="245" spans="1:1" x14ac:dyDescent="0.25">
      <c r="A245" s="204"/>
    </row>
    <row r="246" spans="1:1" x14ac:dyDescent="0.25">
      <c r="A246" s="204"/>
    </row>
    <row r="247" spans="1:1" x14ac:dyDescent="0.25">
      <c r="A247" s="204"/>
    </row>
    <row r="248" spans="1:1" x14ac:dyDescent="0.25">
      <c r="A248" s="204"/>
    </row>
    <row r="249" spans="1:1" x14ac:dyDescent="0.25">
      <c r="A249" s="204"/>
    </row>
    <row r="250" spans="1:1" x14ac:dyDescent="0.25">
      <c r="A250" s="204"/>
    </row>
    <row r="251" spans="1:1" x14ac:dyDescent="0.25">
      <c r="A251" s="204"/>
    </row>
    <row r="252" spans="1:1" x14ac:dyDescent="0.25">
      <c r="A252" s="204"/>
    </row>
    <row r="253" spans="1:1" x14ac:dyDescent="0.25">
      <c r="A253" s="204"/>
    </row>
    <row r="254" spans="1:1" x14ac:dyDescent="0.25">
      <c r="A254" s="204"/>
    </row>
    <row r="255" spans="1:1" x14ac:dyDescent="0.25">
      <c r="A255" s="204"/>
    </row>
    <row r="256" spans="1:1" x14ac:dyDescent="0.25">
      <c r="A256" s="204"/>
    </row>
    <row r="257" spans="1:1" x14ac:dyDescent="0.25">
      <c r="A257" s="204"/>
    </row>
    <row r="258" spans="1:1" x14ac:dyDescent="0.25">
      <c r="A258" s="204"/>
    </row>
    <row r="259" spans="1:1" x14ac:dyDescent="0.25">
      <c r="A259" s="204"/>
    </row>
    <row r="260" spans="1:1" x14ac:dyDescent="0.25">
      <c r="A260" s="204"/>
    </row>
    <row r="261" spans="1:1" x14ac:dyDescent="0.25">
      <c r="A261" s="204"/>
    </row>
    <row r="262" spans="1:1" x14ac:dyDescent="0.25">
      <c r="A262" s="204"/>
    </row>
    <row r="263" spans="1:1" x14ac:dyDescent="0.25">
      <c r="A263" s="204"/>
    </row>
    <row r="264" spans="1:1" x14ac:dyDescent="0.25">
      <c r="A264" s="204"/>
    </row>
    <row r="265" spans="1:1" x14ac:dyDescent="0.25">
      <c r="A265" s="204"/>
    </row>
    <row r="266" spans="1:1" x14ac:dyDescent="0.25">
      <c r="A266" s="204"/>
    </row>
    <row r="267" spans="1:1" x14ac:dyDescent="0.25">
      <c r="A267" s="204"/>
    </row>
    <row r="268" spans="1:1" x14ac:dyDescent="0.25">
      <c r="A268" s="204"/>
    </row>
    <row r="269" spans="1:1" x14ac:dyDescent="0.25">
      <c r="A269" s="204"/>
    </row>
    <row r="270" spans="1:1" x14ac:dyDescent="0.25">
      <c r="A270" s="204"/>
    </row>
    <row r="271" spans="1:1" x14ac:dyDescent="0.25">
      <c r="A271" s="204"/>
    </row>
    <row r="272" spans="1:1" x14ac:dyDescent="0.25">
      <c r="A272" s="204"/>
    </row>
    <row r="273" spans="1:1" x14ac:dyDescent="0.25">
      <c r="A273" s="204"/>
    </row>
    <row r="274" spans="1:1" x14ac:dyDescent="0.25">
      <c r="A274" s="204"/>
    </row>
    <row r="275" spans="1:1" x14ac:dyDescent="0.25">
      <c r="A275" s="204"/>
    </row>
    <row r="276" spans="1:1" x14ac:dyDescent="0.25">
      <c r="A276" s="204"/>
    </row>
    <row r="277" spans="1:1" x14ac:dyDescent="0.25">
      <c r="A277" s="204"/>
    </row>
    <row r="278" spans="1:1" x14ac:dyDescent="0.25">
      <c r="A278" s="204"/>
    </row>
    <row r="279" spans="1:1" x14ac:dyDescent="0.25">
      <c r="A279" s="204"/>
    </row>
    <row r="280" spans="1:1" x14ac:dyDescent="0.25">
      <c r="A280" s="204"/>
    </row>
    <row r="281" spans="1:1" x14ac:dyDescent="0.25">
      <c r="A281" s="204"/>
    </row>
    <row r="282" spans="1:1" x14ac:dyDescent="0.25">
      <c r="A282" s="204"/>
    </row>
    <row r="283" spans="1:1" x14ac:dyDescent="0.25">
      <c r="A283" s="204"/>
    </row>
    <row r="284" spans="1:1" x14ac:dyDescent="0.25">
      <c r="A284" s="204"/>
    </row>
    <row r="285" spans="1:1" x14ac:dyDescent="0.25">
      <c r="A285" s="204"/>
    </row>
    <row r="286" spans="1:1" x14ac:dyDescent="0.25">
      <c r="A286" s="204"/>
    </row>
    <row r="287" spans="1:1" x14ac:dyDescent="0.25">
      <c r="A287" s="204"/>
    </row>
    <row r="288" spans="1:1" x14ac:dyDescent="0.25">
      <c r="A288" s="204"/>
    </row>
    <row r="289" spans="1:1" x14ac:dyDescent="0.25">
      <c r="A289" s="204"/>
    </row>
    <row r="290" spans="1:1" x14ac:dyDescent="0.25">
      <c r="A290" s="204"/>
    </row>
    <row r="291" spans="1:1" x14ac:dyDescent="0.25">
      <c r="A291" s="204"/>
    </row>
    <row r="292" spans="1:1" x14ac:dyDescent="0.25">
      <c r="A292" s="204"/>
    </row>
    <row r="293" spans="1:1" x14ac:dyDescent="0.25">
      <c r="A293" s="204"/>
    </row>
    <row r="294" spans="1:1" x14ac:dyDescent="0.25">
      <c r="A294" s="204"/>
    </row>
    <row r="295" spans="1:1" x14ac:dyDescent="0.25">
      <c r="A295" s="204"/>
    </row>
    <row r="296" spans="1:1" x14ac:dyDescent="0.25">
      <c r="A296" s="204"/>
    </row>
    <row r="297" spans="1:1" x14ac:dyDescent="0.25">
      <c r="A297" s="204"/>
    </row>
    <row r="298" spans="1:1" x14ac:dyDescent="0.25">
      <c r="A298" s="204"/>
    </row>
    <row r="299" spans="1:1" x14ac:dyDescent="0.25">
      <c r="A299" s="204"/>
    </row>
    <row r="300" spans="1:1" x14ac:dyDescent="0.25">
      <c r="A300" s="204"/>
    </row>
    <row r="301" spans="1:1" x14ac:dyDescent="0.25">
      <c r="A301" s="204"/>
    </row>
    <row r="302" spans="1:1" x14ac:dyDescent="0.25">
      <c r="A302" s="204"/>
    </row>
    <row r="303" spans="1:1" x14ac:dyDescent="0.25">
      <c r="A303" s="204"/>
    </row>
    <row r="304" spans="1:1" x14ac:dyDescent="0.25">
      <c r="A304" s="204"/>
    </row>
    <row r="305" spans="1:1" x14ac:dyDescent="0.25">
      <c r="A305" s="204"/>
    </row>
    <row r="306" spans="1:1" x14ac:dyDescent="0.25">
      <c r="A306" s="204"/>
    </row>
    <row r="307" spans="1:1" x14ac:dyDescent="0.25">
      <c r="A307" s="204"/>
    </row>
    <row r="308" spans="1:1" x14ac:dyDescent="0.25">
      <c r="A308" s="204"/>
    </row>
    <row r="309" spans="1:1" x14ac:dyDescent="0.25">
      <c r="A309" s="204"/>
    </row>
    <row r="310" spans="1:1" x14ac:dyDescent="0.25">
      <c r="A310" s="204"/>
    </row>
    <row r="311" spans="1:1" x14ac:dyDescent="0.25">
      <c r="A311" s="204"/>
    </row>
    <row r="312" spans="1:1" x14ac:dyDescent="0.25">
      <c r="A312" s="204"/>
    </row>
    <row r="313" spans="1:1" x14ac:dyDescent="0.25">
      <c r="A313" s="204"/>
    </row>
    <row r="314" spans="1:1" x14ac:dyDescent="0.25">
      <c r="A314" s="204"/>
    </row>
    <row r="315" spans="1:1" x14ac:dyDescent="0.25">
      <c r="A315" s="204"/>
    </row>
    <row r="316" spans="1:1" x14ac:dyDescent="0.25">
      <c r="A316" s="204"/>
    </row>
    <row r="317" spans="1:1" x14ac:dyDescent="0.25">
      <c r="A317" s="204"/>
    </row>
    <row r="318" spans="1:1" x14ac:dyDescent="0.25">
      <c r="A318" s="204"/>
    </row>
    <row r="319" spans="1:1" x14ac:dyDescent="0.25">
      <c r="A319" s="204"/>
    </row>
    <row r="320" spans="1:1" x14ac:dyDescent="0.25">
      <c r="A320" s="204"/>
    </row>
    <row r="321" spans="1:1" x14ac:dyDescent="0.25">
      <c r="A321" s="204"/>
    </row>
    <row r="322" spans="1:1" x14ac:dyDescent="0.25">
      <c r="A322" s="204"/>
    </row>
    <row r="323" spans="1:1" x14ac:dyDescent="0.25">
      <c r="A323" s="204"/>
    </row>
    <row r="324" spans="1:1" x14ac:dyDescent="0.25">
      <c r="A324" s="204"/>
    </row>
    <row r="325" spans="1:1" x14ac:dyDescent="0.25">
      <c r="A325" s="204"/>
    </row>
    <row r="326" spans="1:1" x14ac:dyDescent="0.25">
      <c r="A326" s="204"/>
    </row>
    <row r="327" spans="1:1" x14ac:dyDescent="0.25">
      <c r="A327" s="204"/>
    </row>
    <row r="328" spans="1:1" x14ac:dyDescent="0.25">
      <c r="A328" s="204"/>
    </row>
    <row r="329" spans="1:1" x14ac:dyDescent="0.25">
      <c r="A329" s="204"/>
    </row>
    <row r="330" spans="1:1" x14ac:dyDescent="0.25">
      <c r="A330" s="204"/>
    </row>
    <row r="331" spans="1:1" x14ac:dyDescent="0.25">
      <c r="A331" s="204"/>
    </row>
    <row r="332" spans="1:1" x14ac:dyDescent="0.25">
      <c r="A332" s="204"/>
    </row>
    <row r="333" spans="1:1" x14ac:dyDescent="0.25">
      <c r="A333" s="204"/>
    </row>
    <row r="334" spans="1:1" x14ac:dyDescent="0.25">
      <c r="A334" s="204"/>
    </row>
    <row r="335" spans="1:1" x14ac:dyDescent="0.25">
      <c r="A335" s="204"/>
    </row>
    <row r="336" spans="1:1" x14ac:dyDescent="0.25">
      <c r="A336" s="204"/>
    </row>
    <row r="337" spans="1:1" x14ac:dyDescent="0.25">
      <c r="A337" s="204"/>
    </row>
    <row r="338" spans="1:1" x14ac:dyDescent="0.25">
      <c r="A338" s="204"/>
    </row>
    <row r="339" spans="1:1" x14ac:dyDescent="0.25">
      <c r="A339" s="204"/>
    </row>
    <row r="340" spans="1:1" x14ac:dyDescent="0.25">
      <c r="A340" s="204"/>
    </row>
    <row r="341" spans="1:1" x14ac:dyDescent="0.25">
      <c r="A341" s="204"/>
    </row>
    <row r="342" spans="1:1" x14ac:dyDescent="0.25">
      <c r="A342" s="204"/>
    </row>
    <row r="343" spans="1:1" x14ac:dyDescent="0.25">
      <c r="A343" s="204"/>
    </row>
    <row r="344" spans="1:1" x14ac:dyDescent="0.25">
      <c r="A344" s="204"/>
    </row>
    <row r="345" spans="1:1" x14ac:dyDescent="0.25">
      <c r="A345" s="204"/>
    </row>
    <row r="346" spans="1:1" x14ac:dyDescent="0.25">
      <c r="A346" s="204"/>
    </row>
    <row r="347" spans="1:1" x14ac:dyDescent="0.25">
      <c r="A347" s="204"/>
    </row>
    <row r="348" spans="1:1" x14ac:dyDescent="0.25">
      <c r="A348" s="204"/>
    </row>
    <row r="349" spans="1:1" x14ac:dyDescent="0.25">
      <c r="A349" s="204"/>
    </row>
    <row r="350" spans="1:1" x14ac:dyDescent="0.25">
      <c r="A350" s="204"/>
    </row>
    <row r="351" spans="1:1" x14ac:dyDescent="0.25">
      <c r="A351" s="204"/>
    </row>
    <row r="352" spans="1:1" x14ac:dyDescent="0.25">
      <c r="A352" s="204"/>
    </row>
    <row r="353" spans="1:1" x14ac:dyDescent="0.25">
      <c r="A353" s="204"/>
    </row>
    <row r="354" spans="1:1" x14ac:dyDescent="0.25">
      <c r="A354" s="204"/>
    </row>
    <row r="355" spans="1:1" x14ac:dyDescent="0.25">
      <c r="A355" s="204"/>
    </row>
    <row r="356" spans="1:1" x14ac:dyDescent="0.25">
      <c r="A356" s="204"/>
    </row>
    <row r="357" spans="1:1" x14ac:dyDescent="0.25">
      <c r="A357" s="204"/>
    </row>
    <row r="358" spans="1:1" x14ac:dyDescent="0.25">
      <c r="A358" s="204"/>
    </row>
    <row r="359" spans="1:1" x14ac:dyDescent="0.25">
      <c r="A359" s="204"/>
    </row>
    <row r="360" spans="1:1" x14ac:dyDescent="0.25">
      <c r="A360" s="204"/>
    </row>
    <row r="361" spans="1:1" x14ac:dyDescent="0.25">
      <c r="A361" s="204"/>
    </row>
    <row r="362" spans="1:1" x14ac:dyDescent="0.25">
      <c r="A362" s="204"/>
    </row>
    <row r="363" spans="1:1" x14ac:dyDescent="0.25">
      <c r="A363" s="204"/>
    </row>
    <row r="364" spans="1:1" x14ac:dyDescent="0.25">
      <c r="A364" s="204"/>
    </row>
    <row r="365" spans="1:1" x14ac:dyDescent="0.25">
      <c r="A365" s="204"/>
    </row>
    <row r="366" spans="1:1" x14ac:dyDescent="0.25">
      <c r="A366" s="204"/>
    </row>
    <row r="367" spans="1:1" x14ac:dyDescent="0.25">
      <c r="A367" s="204"/>
    </row>
    <row r="368" spans="1:1" x14ac:dyDescent="0.25">
      <c r="A368" s="204"/>
    </row>
    <row r="369" spans="1:1" x14ac:dyDescent="0.25">
      <c r="A369" s="204"/>
    </row>
    <row r="370" spans="1:1" x14ac:dyDescent="0.25">
      <c r="A370" s="204"/>
    </row>
    <row r="371" spans="1:1" x14ac:dyDescent="0.25">
      <c r="A371" s="204"/>
    </row>
    <row r="372" spans="1:1" x14ac:dyDescent="0.25">
      <c r="A372" s="204"/>
    </row>
    <row r="373" spans="1:1" x14ac:dyDescent="0.25">
      <c r="A373" s="204"/>
    </row>
    <row r="374" spans="1:1" x14ac:dyDescent="0.25">
      <c r="A374" s="204"/>
    </row>
    <row r="375" spans="1:1" x14ac:dyDescent="0.25">
      <c r="A375" s="204"/>
    </row>
    <row r="376" spans="1:1" x14ac:dyDescent="0.25">
      <c r="A376" s="204"/>
    </row>
    <row r="377" spans="1:1" x14ac:dyDescent="0.25">
      <c r="A377" s="204"/>
    </row>
    <row r="378" spans="1:1" x14ac:dyDescent="0.25">
      <c r="A378" s="204"/>
    </row>
    <row r="379" spans="1:1" x14ac:dyDescent="0.25">
      <c r="A379" s="204"/>
    </row>
    <row r="380" spans="1:1" x14ac:dyDescent="0.25">
      <c r="A380" s="204"/>
    </row>
    <row r="381" spans="1:1" x14ac:dyDescent="0.25">
      <c r="A381" s="204"/>
    </row>
    <row r="382" spans="1:1" x14ac:dyDescent="0.25">
      <c r="A382" s="204"/>
    </row>
    <row r="383" spans="1:1" x14ac:dyDescent="0.25">
      <c r="A383" s="204"/>
    </row>
    <row r="384" spans="1:1" x14ac:dyDescent="0.25">
      <c r="A384" s="204"/>
    </row>
    <row r="385" spans="1:1" x14ac:dyDescent="0.25">
      <c r="A385" s="204"/>
    </row>
    <row r="386" spans="1:1" x14ac:dyDescent="0.25">
      <c r="A386" s="204"/>
    </row>
    <row r="387" spans="1:1" x14ac:dyDescent="0.25">
      <c r="A387" s="204"/>
    </row>
    <row r="388" spans="1:1" x14ac:dyDescent="0.25">
      <c r="A388" s="204"/>
    </row>
    <row r="389" spans="1:1" x14ac:dyDescent="0.25">
      <c r="A389" s="204"/>
    </row>
    <row r="390" spans="1:1" x14ac:dyDescent="0.25">
      <c r="A390" s="204"/>
    </row>
    <row r="391" spans="1:1" x14ac:dyDescent="0.25">
      <c r="A391" s="204"/>
    </row>
    <row r="392" spans="1:1" x14ac:dyDescent="0.25">
      <c r="A392" s="204"/>
    </row>
    <row r="393" spans="1:1" x14ac:dyDescent="0.25">
      <c r="A393" s="204"/>
    </row>
    <row r="394" spans="1:1" x14ac:dyDescent="0.25">
      <c r="A394" s="204"/>
    </row>
    <row r="395" spans="1:1" x14ac:dyDescent="0.25">
      <c r="A395" s="204"/>
    </row>
    <row r="396" spans="1:1" x14ac:dyDescent="0.25">
      <c r="A396" s="204"/>
    </row>
    <row r="397" spans="1:1" x14ac:dyDescent="0.25">
      <c r="A397" s="204"/>
    </row>
    <row r="398" spans="1:1" x14ac:dyDescent="0.25">
      <c r="A398" s="204"/>
    </row>
    <row r="399" spans="1:1" x14ac:dyDescent="0.25">
      <c r="A399" s="204"/>
    </row>
    <row r="400" spans="1:1" x14ac:dyDescent="0.25">
      <c r="A400" s="204"/>
    </row>
    <row r="401" spans="1:1" x14ac:dyDescent="0.25">
      <c r="A401" s="204"/>
    </row>
    <row r="402" spans="1:1" x14ac:dyDescent="0.25">
      <c r="A402" s="204"/>
    </row>
    <row r="403" spans="1:1" x14ac:dyDescent="0.25">
      <c r="A403" s="204"/>
    </row>
    <row r="404" spans="1:1" x14ac:dyDescent="0.25">
      <c r="A404" s="204"/>
    </row>
    <row r="405" spans="1:1" x14ac:dyDescent="0.25">
      <c r="A405" s="204"/>
    </row>
    <row r="406" spans="1:1" x14ac:dyDescent="0.25">
      <c r="A406" s="204"/>
    </row>
    <row r="407" spans="1:1" x14ac:dyDescent="0.25">
      <c r="A407" s="204"/>
    </row>
    <row r="408" spans="1:1" x14ac:dyDescent="0.25">
      <c r="A408" s="204"/>
    </row>
    <row r="409" spans="1:1" x14ac:dyDescent="0.25">
      <c r="A409" s="204"/>
    </row>
    <row r="410" spans="1:1" x14ac:dyDescent="0.25">
      <c r="A410" s="204"/>
    </row>
    <row r="411" spans="1:1" x14ac:dyDescent="0.25">
      <c r="A411" s="204"/>
    </row>
    <row r="412" spans="1:1" x14ac:dyDescent="0.25">
      <c r="A412" s="204"/>
    </row>
    <row r="413" spans="1:1" x14ac:dyDescent="0.25">
      <c r="A413" s="204"/>
    </row>
    <row r="414" spans="1:1" x14ac:dyDescent="0.25">
      <c r="A414" s="204"/>
    </row>
    <row r="415" spans="1:1" x14ac:dyDescent="0.25">
      <c r="A415" s="204"/>
    </row>
    <row r="416" spans="1:1" x14ac:dyDescent="0.25">
      <c r="A416" s="204"/>
    </row>
    <row r="417" spans="1:1" x14ac:dyDescent="0.25">
      <c r="A417" s="204"/>
    </row>
    <row r="418" spans="1:1" x14ac:dyDescent="0.25">
      <c r="A418" s="204"/>
    </row>
    <row r="419" spans="1:1" x14ac:dyDescent="0.25">
      <c r="A419" s="204"/>
    </row>
    <row r="420" spans="1:1" x14ac:dyDescent="0.25">
      <c r="A420" s="204"/>
    </row>
    <row r="421" spans="1:1" x14ac:dyDescent="0.25">
      <c r="A421" s="204"/>
    </row>
    <row r="422" spans="1:1" x14ac:dyDescent="0.25">
      <c r="A422" s="204"/>
    </row>
    <row r="423" spans="1:1" x14ac:dyDescent="0.25">
      <c r="A423" s="204"/>
    </row>
    <row r="424" spans="1:1" x14ac:dyDescent="0.25">
      <c r="A424" s="204"/>
    </row>
    <row r="425" spans="1:1" x14ac:dyDescent="0.25">
      <c r="A425" s="204"/>
    </row>
    <row r="426" spans="1:1" x14ac:dyDescent="0.25">
      <c r="A426" s="204"/>
    </row>
    <row r="427" spans="1:1" x14ac:dyDescent="0.25">
      <c r="A427" s="204"/>
    </row>
    <row r="428" spans="1:1" x14ac:dyDescent="0.25">
      <c r="A428" s="204"/>
    </row>
    <row r="429" spans="1:1" x14ac:dyDescent="0.25">
      <c r="A429" s="204"/>
    </row>
    <row r="430" spans="1:1" x14ac:dyDescent="0.25">
      <c r="A430" s="204"/>
    </row>
    <row r="431" spans="1:1" x14ac:dyDescent="0.25">
      <c r="A431" s="204"/>
    </row>
    <row r="432" spans="1:1" x14ac:dyDescent="0.25">
      <c r="A432" s="204"/>
    </row>
    <row r="433" spans="1:1" x14ac:dyDescent="0.25">
      <c r="A433" s="204"/>
    </row>
    <row r="434" spans="1:1" x14ac:dyDescent="0.25">
      <c r="A434" s="204"/>
    </row>
    <row r="435" spans="1:1" x14ac:dyDescent="0.25">
      <c r="A435" s="204"/>
    </row>
    <row r="436" spans="1:1" x14ac:dyDescent="0.25">
      <c r="A436" s="204"/>
    </row>
    <row r="437" spans="1:1" x14ac:dyDescent="0.25">
      <c r="A437" s="204"/>
    </row>
    <row r="438" spans="1:1" x14ac:dyDescent="0.25">
      <c r="A438" s="204"/>
    </row>
    <row r="439" spans="1:1" x14ac:dyDescent="0.25">
      <c r="A439" s="204"/>
    </row>
    <row r="440" spans="1:1" x14ac:dyDescent="0.25">
      <c r="A440" s="204"/>
    </row>
    <row r="441" spans="1:1" x14ac:dyDescent="0.25">
      <c r="A441" s="204"/>
    </row>
    <row r="442" spans="1:1" x14ac:dyDescent="0.25">
      <c r="A442" s="204"/>
    </row>
    <row r="443" spans="1:1" x14ac:dyDescent="0.25">
      <c r="A443" s="204"/>
    </row>
    <row r="444" spans="1:1" x14ac:dyDescent="0.25">
      <c r="A444" s="204"/>
    </row>
    <row r="445" spans="1:1" x14ac:dyDescent="0.25">
      <c r="A445" s="204"/>
    </row>
    <row r="446" spans="1:1" x14ac:dyDescent="0.25">
      <c r="A446" s="204"/>
    </row>
    <row r="447" spans="1:1" x14ac:dyDescent="0.25">
      <c r="A447" s="204"/>
    </row>
    <row r="448" spans="1:1" x14ac:dyDescent="0.25">
      <c r="A448" s="204"/>
    </row>
    <row r="449" spans="1:1" x14ac:dyDescent="0.25">
      <c r="A449" s="204"/>
    </row>
    <row r="450" spans="1:1" x14ac:dyDescent="0.25">
      <c r="A450" s="204"/>
    </row>
    <row r="451" spans="1:1" x14ac:dyDescent="0.25">
      <c r="A451" s="204"/>
    </row>
    <row r="452" spans="1:1" x14ac:dyDescent="0.25">
      <c r="A452" s="204"/>
    </row>
    <row r="453" spans="1:1" x14ac:dyDescent="0.25">
      <c r="A453" s="204"/>
    </row>
    <row r="454" spans="1:1" x14ac:dyDescent="0.25">
      <c r="A454" s="204"/>
    </row>
    <row r="455" spans="1:1" x14ac:dyDescent="0.25">
      <c r="A455" s="204"/>
    </row>
    <row r="456" spans="1:1" x14ac:dyDescent="0.25">
      <c r="A456" s="204"/>
    </row>
    <row r="457" spans="1:1" x14ac:dyDescent="0.25">
      <c r="A457" s="204"/>
    </row>
    <row r="458" spans="1:1" x14ac:dyDescent="0.25">
      <c r="A458" s="204"/>
    </row>
    <row r="459" spans="1:1" x14ac:dyDescent="0.25">
      <c r="A459" s="204"/>
    </row>
    <row r="460" spans="1:1" x14ac:dyDescent="0.25">
      <c r="A460" s="204"/>
    </row>
    <row r="461" spans="1:1" x14ac:dyDescent="0.25">
      <c r="A461" s="204"/>
    </row>
    <row r="462" spans="1:1" x14ac:dyDescent="0.25">
      <c r="A462" s="204"/>
    </row>
    <row r="463" spans="1:1" x14ac:dyDescent="0.25">
      <c r="A463" s="204"/>
    </row>
    <row r="464" spans="1:1" x14ac:dyDescent="0.25">
      <c r="A464" s="204"/>
    </row>
    <row r="465" spans="1:1" x14ac:dyDescent="0.25">
      <c r="A465" s="204"/>
    </row>
    <row r="466" spans="1:1" x14ac:dyDescent="0.25">
      <c r="A466" s="204"/>
    </row>
    <row r="467" spans="1:1" x14ac:dyDescent="0.25">
      <c r="A467" s="204"/>
    </row>
    <row r="468" spans="1:1" x14ac:dyDescent="0.25">
      <c r="A468" s="204"/>
    </row>
    <row r="469" spans="1:1" x14ac:dyDescent="0.25">
      <c r="A469" s="204"/>
    </row>
    <row r="470" spans="1:1" x14ac:dyDescent="0.25">
      <c r="A470" s="204"/>
    </row>
    <row r="471" spans="1:1" x14ac:dyDescent="0.25">
      <c r="A471" s="204"/>
    </row>
    <row r="472" spans="1:1" x14ac:dyDescent="0.25">
      <c r="A472" s="204"/>
    </row>
    <row r="473" spans="1:1" x14ac:dyDescent="0.25">
      <c r="A473" s="204"/>
    </row>
    <row r="474" spans="1:1" x14ac:dyDescent="0.25">
      <c r="A474" s="204"/>
    </row>
    <row r="475" spans="1:1" x14ac:dyDescent="0.25">
      <c r="A475" s="204"/>
    </row>
    <row r="476" spans="1:1" x14ac:dyDescent="0.25">
      <c r="A476" s="204"/>
    </row>
    <row r="477" spans="1:1" x14ac:dyDescent="0.25">
      <c r="A477" s="204"/>
    </row>
    <row r="478" spans="1:1" x14ac:dyDescent="0.25">
      <c r="A478" s="204"/>
    </row>
    <row r="479" spans="1:1" x14ac:dyDescent="0.25">
      <c r="A479" s="204"/>
    </row>
    <row r="480" spans="1:1" x14ac:dyDescent="0.25">
      <c r="A480" s="204"/>
    </row>
    <row r="481" spans="1:1" x14ac:dyDescent="0.25">
      <c r="A481" s="204"/>
    </row>
    <row r="482" spans="1:1" x14ac:dyDescent="0.25">
      <c r="A482" s="204"/>
    </row>
    <row r="483" spans="1:1" x14ac:dyDescent="0.25">
      <c r="A483" s="204"/>
    </row>
    <row r="484" spans="1:1" x14ac:dyDescent="0.25">
      <c r="A484" s="204"/>
    </row>
    <row r="485" spans="1:1" x14ac:dyDescent="0.25">
      <c r="A485" s="204"/>
    </row>
    <row r="486" spans="1:1" x14ac:dyDescent="0.25">
      <c r="A486" s="204"/>
    </row>
    <row r="487" spans="1:1" x14ac:dyDescent="0.25">
      <c r="A487" s="204"/>
    </row>
    <row r="488" spans="1:1" x14ac:dyDescent="0.25">
      <c r="A488" s="204"/>
    </row>
    <row r="489" spans="1:1" x14ac:dyDescent="0.25">
      <c r="A489" s="204"/>
    </row>
    <row r="490" spans="1:1" x14ac:dyDescent="0.25">
      <c r="A490" s="204"/>
    </row>
    <row r="491" spans="1:1" x14ac:dyDescent="0.25">
      <c r="A491" s="204"/>
    </row>
    <row r="492" spans="1:1" x14ac:dyDescent="0.25">
      <c r="A492" s="204"/>
    </row>
    <row r="493" spans="1:1" x14ac:dyDescent="0.25">
      <c r="A493" s="204"/>
    </row>
    <row r="494" spans="1:1" x14ac:dyDescent="0.25">
      <c r="A494" s="204"/>
    </row>
    <row r="495" spans="1:1" x14ac:dyDescent="0.25">
      <c r="A495" s="204"/>
    </row>
    <row r="496" spans="1:1" x14ac:dyDescent="0.25">
      <c r="A496" s="204"/>
    </row>
    <row r="497" spans="1:1" x14ac:dyDescent="0.25">
      <c r="A497" s="204"/>
    </row>
    <row r="498" spans="1:1" x14ac:dyDescent="0.25">
      <c r="A498" s="204"/>
    </row>
    <row r="499" spans="1:1" x14ac:dyDescent="0.25">
      <c r="A499" s="204"/>
    </row>
    <row r="500" spans="1:1" x14ac:dyDescent="0.25">
      <c r="A500" s="204"/>
    </row>
    <row r="501" spans="1:1" x14ac:dyDescent="0.25">
      <c r="A501" s="204"/>
    </row>
    <row r="502" spans="1:1" x14ac:dyDescent="0.25">
      <c r="A502" s="204"/>
    </row>
    <row r="503" spans="1:1" x14ac:dyDescent="0.25">
      <c r="A503" s="204"/>
    </row>
    <row r="504" spans="1:1" x14ac:dyDescent="0.25">
      <c r="A504" s="204"/>
    </row>
    <row r="505" spans="1:1" x14ac:dyDescent="0.25">
      <c r="A505" s="204"/>
    </row>
    <row r="506" spans="1:1" x14ac:dyDescent="0.25">
      <c r="A506" s="204"/>
    </row>
    <row r="507" spans="1:1" x14ac:dyDescent="0.25">
      <c r="A507" s="204"/>
    </row>
    <row r="508" spans="1:1" x14ac:dyDescent="0.25">
      <c r="A508" s="204"/>
    </row>
    <row r="509" spans="1:1" x14ac:dyDescent="0.25">
      <c r="A509" s="204"/>
    </row>
    <row r="510" spans="1:1" x14ac:dyDescent="0.25">
      <c r="A510" s="204"/>
    </row>
    <row r="511" spans="1:1" x14ac:dyDescent="0.25">
      <c r="A511" s="204"/>
    </row>
    <row r="512" spans="1:1" x14ac:dyDescent="0.25">
      <c r="A512" s="204"/>
    </row>
    <row r="513" spans="1:1" x14ac:dyDescent="0.25">
      <c r="A513" s="204"/>
    </row>
    <row r="514" spans="1:1" x14ac:dyDescent="0.25">
      <c r="A514" s="204"/>
    </row>
    <row r="515" spans="1:1" x14ac:dyDescent="0.25">
      <c r="A515" s="204"/>
    </row>
    <row r="516" spans="1:1" x14ac:dyDescent="0.25">
      <c r="A516" s="204"/>
    </row>
    <row r="517" spans="1:1" x14ac:dyDescent="0.25">
      <c r="A517" s="204"/>
    </row>
    <row r="518" spans="1:1" x14ac:dyDescent="0.25">
      <c r="A518" s="204"/>
    </row>
    <row r="519" spans="1:1" x14ac:dyDescent="0.25">
      <c r="A519" s="204"/>
    </row>
    <row r="520" spans="1:1" x14ac:dyDescent="0.25">
      <c r="A520" s="204"/>
    </row>
    <row r="521" spans="1:1" x14ac:dyDescent="0.25">
      <c r="A521" s="204"/>
    </row>
    <row r="522" spans="1:1" x14ac:dyDescent="0.25">
      <c r="A522" s="204"/>
    </row>
    <row r="523" spans="1:1" x14ac:dyDescent="0.25">
      <c r="A523" s="204"/>
    </row>
    <row r="524" spans="1:1" x14ac:dyDescent="0.25">
      <c r="A524" s="204"/>
    </row>
    <row r="525" spans="1:1" x14ac:dyDescent="0.25">
      <c r="A525" s="204"/>
    </row>
    <row r="526" spans="1:1" x14ac:dyDescent="0.25">
      <c r="A526" s="204"/>
    </row>
    <row r="527" spans="1:1" x14ac:dyDescent="0.25">
      <c r="A527" s="204"/>
    </row>
    <row r="528" spans="1:1" x14ac:dyDescent="0.25">
      <c r="A528" s="204"/>
    </row>
    <row r="529" spans="1:1" x14ac:dyDescent="0.25">
      <c r="A529" s="204"/>
    </row>
    <row r="530" spans="1:1" x14ac:dyDescent="0.25">
      <c r="A530" s="204"/>
    </row>
    <row r="531" spans="1:1" x14ac:dyDescent="0.25">
      <c r="A531" s="204"/>
    </row>
    <row r="532" spans="1:1" x14ac:dyDescent="0.25">
      <c r="A532" s="204"/>
    </row>
    <row r="533" spans="1:1" x14ac:dyDescent="0.25">
      <c r="A533" s="204"/>
    </row>
    <row r="534" spans="1:1" x14ac:dyDescent="0.25">
      <c r="A534" s="204"/>
    </row>
    <row r="535" spans="1:1" x14ac:dyDescent="0.25">
      <c r="A535" s="204"/>
    </row>
    <row r="536" spans="1:1" x14ac:dyDescent="0.25">
      <c r="A536" s="204"/>
    </row>
    <row r="537" spans="1:1" x14ac:dyDescent="0.25">
      <c r="A537" s="204"/>
    </row>
    <row r="538" spans="1:1" x14ac:dyDescent="0.25">
      <c r="A538" s="204"/>
    </row>
    <row r="539" spans="1:1" x14ac:dyDescent="0.25">
      <c r="A539" s="204"/>
    </row>
    <row r="540" spans="1:1" x14ac:dyDescent="0.25">
      <c r="A540" s="204"/>
    </row>
    <row r="541" spans="1:1" x14ac:dyDescent="0.25">
      <c r="A541" s="204"/>
    </row>
    <row r="542" spans="1:1" x14ac:dyDescent="0.25">
      <c r="A542" s="204"/>
    </row>
    <row r="543" spans="1:1" x14ac:dyDescent="0.25">
      <c r="A543" s="204"/>
    </row>
    <row r="544" spans="1:1" x14ac:dyDescent="0.25">
      <c r="A544" s="204"/>
    </row>
    <row r="545" spans="1:1" x14ac:dyDescent="0.25">
      <c r="A545" s="204"/>
    </row>
    <row r="546" spans="1:1" x14ac:dyDescent="0.25">
      <c r="A546" s="204"/>
    </row>
    <row r="547" spans="1:1" x14ac:dyDescent="0.25">
      <c r="A547" s="204"/>
    </row>
    <row r="548" spans="1:1" x14ac:dyDescent="0.25">
      <c r="A548" s="204"/>
    </row>
    <row r="549" spans="1:1" x14ac:dyDescent="0.25">
      <c r="A549" s="204"/>
    </row>
    <row r="550" spans="1:1" x14ac:dyDescent="0.25">
      <c r="A550" s="204"/>
    </row>
    <row r="551" spans="1:1" x14ac:dyDescent="0.25">
      <c r="A551" s="204"/>
    </row>
    <row r="552" spans="1:1" x14ac:dyDescent="0.25">
      <c r="A552" s="204"/>
    </row>
    <row r="553" spans="1:1" x14ac:dyDescent="0.25">
      <c r="A553" s="204"/>
    </row>
    <row r="554" spans="1:1" x14ac:dyDescent="0.25">
      <c r="A554" s="204"/>
    </row>
    <row r="555" spans="1:1" x14ac:dyDescent="0.25">
      <c r="A555" s="204"/>
    </row>
    <row r="556" spans="1:1" x14ac:dyDescent="0.25">
      <c r="A556" s="204"/>
    </row>
    <row r="557" spans="1:1" x14ac:dyDescent="0.25">
      <c r="A557" s="204"/>
    </row>
    <row r="558" spans="1:1" x14ac:dyDescent="0.25">
      <c r="A558" s="204"/>
    </row>
    <row r="559" spans="1:1" x14ac:dyDescent="0.25">
      <c r="A559" s="204"/>
    </row>
    <row r="560" spans="1:1" x14ac:dyDescent="0.25">
      <c r="A560" s="204"/>
    </row>
    <row r="561" spans="1:1" x14ac:dyDescent="0.25">
      <c r="A561" s="204"/>
    </row>
    <row r="562" spans="1:1" x14ac:dyDescent="0.25">
      <c r="A562" s="204"/>
    </row>
    <row r="563" spans="1:1" x14ac:dyDescent="0.25">
      <c r="A563" s="204"/>
    </row>
    <row r="564" spans="1:1" x14ac:dyDescent="0.25">
      <c r="A564" s="204"/>
    </row>
    <row r="565" spans="1:1" x14ac:dyDescent="0.25">
      <c r="A565" s="204"/>
    </row>
    <row r="566" spans="1:1" x14ac:dyDescent="0.25">
      <c r="A566" s="204"/>
    </row>
    <row r="567" spans="1:1" x14ac:dyDescent="0.25">
      <c r="A567" s="204"/>
    </row>
    <row r="568" spans="1:1" x14ac:dyDescent="0.25">
      <c r="A568" s="204"/>
    </row>
    <row r="569" spans="1:1" x14ac:dyDescent="0.25">
      <c r="A569" s="204"/>
    </row>
    <row r="570" spans="1:1" x14ac:dyDescent="0.25">
      <c r="A570" s="204"/>
    </row>
    <row r="571" spans="1:1" x14ac:dyDescent="0.25">
      <c r="A571" s="204"/>
    </row>
    <row r="572" spans="1:1" x14ac:dyDescent="0.25">
      <c r="A572" s="204"/>
    </row>
    <row r="573" spans="1:1" x14ac:dyDescent="0.25">
      <c r="A573" s="204"/>
    </row>
    <row r="574" spans="1:1" x14ac:dyDescent="0.25">
      <c r="A574" s="204"/>
    </row>
    <row r="575" spans="1:1" x14ac:dyDescent="0.25">
      <c r="A575" s="204"/>
    </row>
    <row r="576" spans="1:1" x14ac:dyDescent="0.25">
      <c r="A576" s="204"/>
    </row>
    <row r="577" spans="1:1" x14ac:dyDescent="0.25">
      <c r="A577" s="204"/>
    </row>
    <row r="578" spans="1:1" x14ac:dyDescent="0.25">
      <c r="A578" s="204"/>
    </row>
    <row r="579" spans="1:1" x14ac:dyDescent="0.25">
      <c r="A579" s="204"/>
    </row>
    <row r="580" spans="1:1" x14ac:dyDescent="0.25">
      <c r="A580" s="204"/>
    </row>
    <row r="581" spans="1:1" x14ac:dyDescent="0.25">
      <c r="A581" s="204"/>
    </row>
    <row r="582" spans="1:1" x14ac:dyDescent="0.25">
      <c r="A582" s="204"/>
    </row>
    <row r="583" spans="1:1" x14ac:dyDescent="0.25">
      <c r="A583" s="204"/>
    </row>
    <row r="584" spans="1:1" x14ac:dyDescent="0.25">
      <c r="A584" s="204"/>
    </row>
    <row r="585" spans="1:1" x14ac:dyDescent="0.25">
      <c r="A585" s="204"/>
    </row>
    <row r="586" spans="1:1" x14ac:dyDescent="0.25">
      <c r="A586" s="204"/>
    </row>
    <row r="587" spans="1:1" x14ac:dyDescent="0.25">
      <c r="A587" s="204"/>
    </row>
    <row r="588" spans="1:1" x14ac:dyDescent="0.25">
      <c r="A588" s="204"/>
    </row>
    <row r="589" spans="1:1" x14ac:dyDescent="0.25">
      <c r="A589" s="204"/>
    </row>
    <row r="590" spans="1:1" x14ac:dyDescent="0.25">
      <c r="A590" s="204"/>
    </row>
    <row r="591" spans="1:1" x14ac:dyDescent="0.25">
      <c r="A591" s="204"/>
    </row>
    <row r="592" spans="1:1" x14ac:dyDescent="0.25">
      <c r="A592" s="204"/>
    </row>
    <row r="593" spans="1:1" x14ac:dyDescent="0.25">
      <c r="A593" s="204"/>
    </row>
    <row r="594" spans="1:1" x14ac:dyDescent="0.25">
      <c r="A594" s="204"/>
    </row>
    <row r="595" spans="1:1" x14ac:dyDescent="0.25">
      <c r="A595" s="204"/>
    </row>
    <row r="596" spans="1:1" x14ac:dyDescent="0.25">
      <c r="A596" s="204"/>
    </row>
    <row r="597" spans="1:1" x14ac:dyDescent="0.25">
      <c r="A597" s="204"/>
    </row>
    <row r="598" spans="1:1" x14ac:dyDescent="0.25">
      <c r="A598" s="204"/>
    </row>
    <row r="599" spans="1:1" x14ac:dyDescent="0.25">
      <c r="A599" s="204"/>
    </row>
    <row r="600" spans="1:1" x14ac:dyDescent="0.25">
      <c r="A600" s="204"/>
    </row>
    <row r="601" spans="1:1" x14ac:dyDescent="0.25">
      <c r="A601" s="204"/>
    </row>
    <row r="602" spans="1:1" x14ac:dyDescent="0.25">
      <c r="A602" s="204"/>
    </row>
    <row r="603" spans="1:1" x14ac:dyDescent="0.25">
      <c r="A603" s="204"/>
    </row>
    <row r="604" spans="1:1" x14ac:dyDescent="0.25">
      <c r="A604" s="204"/>
    </row>
    <row r="605" spans="1:1" x14ac:dyDescent="0.25">
      <c r="A605" s="204"/>
    </row>
    <row r="606" spans="1:1" x14ac:dyDescent="0.25">
      <c r="A606" s="204"/>
    </row>
    <row r="607" spans="1:1" x14ac:dyDescent="0.25">
      <c r="A607" s="204"/>
    </row>
    <row r="608" spans="1:1" x14ac:dyDescent="0.25">
      <c r="A608" s="204"/>
    </row>
    <row r="609" spans="1:1" x14ac:dyDescent="0.25">
      <c r="A609" s="204"/>
    </row>
    <row r="610" spans="1:1" x14ac:dyDescent="0.25">
      <c r="A610" s="204"/>
    </row>
    <row r="611" spans="1:1" x14ac:dyDescent="0.25">
      <c r="A611" s="204"/>
    </row>
    <row r="612" spans="1:1" x14ac:dyDescent="0.25">
      <c r="A612" s="204"/>
    </row>
    <row r="613" spans="1:1" x14ac:dyDescent="0.25">
      <c r="A613" s="204"/>
    </row>
    <row r="614" spans="1:1" x14ac:dyDescent="0.25">
      <c r="A614" s="204"/>
    </row>
    <row r="615" spans="1:1" x14ac:dyDescent="0.25">
      <c r="A615" s="204"/>
    </row>
    <row r="616" spans="1:1" x14ac:dyDescent="0.25">
      <c r="A616" s="204"/>
    </row>
    <row r="617" spans="1:1" x14ac:dyDescent="0.25">
      <c r="A617" s="204"/>
    </row>
    <row r="618" spans="1:1" x14ac:dyDescent="0.25">
      <c r="A618" s="204"/>
    </row>
    <row r="619" spans="1:1" x14ac:dyDescent="0.25">
      <c r="A619" s="204"/>
    </row>
    <row r="620" spans="1:1" x14ac:dyDescent="0.25">
      <c r="A620" s="204"/>
    </row>
    <row r="621" spans="1:1" x14ac:dyDescent="0.25">
      <c r="A621" s="204"/>
    </row>
    <row r="622" spans="1:1" x14ac:dyDescent="0.25">
      <c r="A622" s="204"/>
    </row>
    <row r="623" spans="1:1" x14ac:dyDescent="0.25">
      <c r="A623" s="204"/>
    </row>
    <row r="624" spans="1:1" x14ac:dyDescent="0.25">
      <c r="A624" s="204"/>
    </row>
    <row r="625" spans="1:1" x14ac:dyDescent="0.25">
      <c r="A625" s="204"/>
    </row>
    <row r="626" spans="1:1" x14ac:dyDescent="0.25">
      <c r="A626" s="204"/>
    </row>
    <row r="627" spans="1:1" x14ac:dyDescent="0.25">
      <c r="A627" s="204"/>
    </row>
    <row r="628" spans="1:1" x14ac:dyDescent="0.25">
      <c r="A628" s="204"/>
    </row>
    <row r="629" spans="1:1" x14ac:dyDescent="0.25">
      <c r="A629" s="204"/>
    </row>
    <row r="630" spans="1:1" x14ac:dyDescent="0.25">
      <c r="A630" s="204"/>
    </row>
    <row r="631" spans="1:1" x14ac:dyDescent="0.25">
      <c r="A631" s="204"/>
    </row>
    <row r="632" spans="1:1" x14ac:dyDescent="0.25">
      <c r="A632" s="204"/>
    </row>
    <row r="633" spans="1:1" x14ac:dyDescent="0.25">
      <c r="A633" s="204"/>
    </row>
    <row r="634" spans="1:1" x14ac:dyDescent="0.25">
      <c r="A634" s="204"/>
    </row>
    <row r="635" spans="1:1" x14ac:dyDescent="0.25">
      <c r="A635" s="204"/>
    </row>
    <row r="636" spans="1:1" x14ac:dyDescent="0.25">
      <c r="A636" s="204"/>
    </row>
    <row r="637" spans="1:1" x14ac:dyDescent="0.25">
      <c r="A637" s="204"/>
    </row>
    <row r="638" spans="1:1" x14ac:dyDescent="0.25">
      <c r="A638" s="204"/>
    </row>
    <row r="639" spans="1:1" x14ac:dyDescent="0.25">
      <c r="A639" s="204"/>
    </row>
    <row r="640" spans="1:1" x14ac:dyDescent="0.25">
      <c r="A640" s="204"/>
    </row>
    <row r="641" spans="1:1" x14ac:dyDescent="0.25">
      <c r="A641" s="204"/>
    </row>
    <row r="642" spans="1:1" x14ac:dyDescent="0.25">
      <c r="A642" s="204"/>
    </row>
    <row r="643" spans="1:1" x14ac:dyDescent="0.25">
      <c r="A643" s="204"/>
    </row>
    <row r="644" spans="1:1" x14ac:dyDescent="0.25">
      <c r="A644" s="204"/>
    </row>
    <row r="645" spans="1:1" x14ac:dyDescent="0.25">
      <c r="A645" s="204"/>
    </row>
    <row r="646" spans="1:1" x14ac:dyDescent="0.25">
      <c r="A646" s="204"/>
    </row>
    <row r="647" spans="1:1" x14ac:dyDescent="0.25">
      <c r="A647" s="204"/>
    </row>
    <row r="648" spans="1:1" x14ac:dyDescent="0.25">
      <c r="A648" s="204"/>
    </row>
    <row r="649" spans="1:1" x14ac:dyDescent="0.25">
      <c r="A649" s="204"/>
    </row>
    <row r="650" spans="1:1" x14ac:dyDescent="0.25">
      <c r="A650" s="204"/>
    </row>
    <row r="651" spans="1:1" x14ac:dyDescent="0.25">
      <c r="A651" s="204"/>
    </row>
    <row r="652" spans="1:1" x14ac:dyDescent="0.25">
      <c r="A652" s="204"/>
    </row>
    <row r="653" spans="1:1" x14ac:dyDescent="0.25">
      <c r="A653" s="204"/>
    </row>
    <row r="654" spans="1:1" x14ac:dyDescent="0.25">
      <c r="A654" s="204"/>
    </row>
    <row r="655" spans="1:1" x14ac:dyDescent="0.25">
      <c r="A655" s="204"/>
    </row>
    <row r="656" spans="1:1" x14ac:dyDescent="0.25">
      <c r="A656" s="204"/>
    </row>
    <row r="657" spans="1:1" x14ac:dyDescent="0.25">
      <c r="A657" s="204"/>
    </row>
    <row r="658" spans="1:1" x14ac:dyDescent="0.25">
      <c r="A658" s="204"/>
    </row>
    <row r="659" spans="1:1" x14ac:dyDescent="0.25">
      <c r="A659" s="204"/>
    </row>
    <row r="660" spans="1:1" x14ac:dyDescent="0.25">
      <c r="A660" s="204"/>
    </row>
    <row r="661" spans="1:1" x14ac:dyDescent="0.25">
      <c r="A661" s="204"/>
    </row>
    <row r="662" spans="1:1" x14ac:dyDescent="0.25">
      <c r="A662" s="204"/>
    </row>
    <row r="663" spans="1:1" x14ac:dyDescent="0.25">
      <c r="A663" s="204"/>
    </row>
    <row r="664" spans="1:1" x14ac:dyDescent="0.25">
      <c r="A664" s="204"/>
    </row>
    <row r="665" spans="1:1" x14ac:dyDescent="0.25">
      <c r="A665" s="204"/>
    </row>
    <row r="666" spans="1:1" x14ac:dyDescent="0.25">
      <c r="A666" s="204"/>
    </row>
    <row r="667" spans="1:1" x14ac:dyDescent="0.25">
      <c r="A667" s="204"/>
    </row>
    <row r="668" spans="1:1" x14ac:dyDescent="0.25">
      <c r="A668" s="204"/>
    </row>
    <row r="669" spans="1:1" x14ac:dyDescent="0.25">
      <c r="A669" s="204"/>
    </row>
    <row r="670" spans="1:1" x14ac:dyDescent="0.25">
      <c r="A670" s="204"/>
    </row>
    <row r="671" spans="1:1" x14ac:dyDescent="0.25">
      <c r="A671" s="204"/>
    </row>
    <row r="672" spans="1:1" x14ac:dyDescent="0.25">
      <c r="A672" s="204"/>
    </row>
    <row r="673" spans="1:1" x14ac:dyDescent="0.25">
      <c r="A673" s="204"/>
    </row>
    <row r="674" spans="1:1" x14ac:dyDescent="0.25">
      <c r="A674" s="204"/>
    </row>
    <row r="675" spans="1:1" x14ac:dyDescent="0.25">
      <c r="A675" s="204"/>
    </row>
    <row r="676" spans="1:1" x14ac:dyDescent="0.25">
      <c r="A676" s="204"/>
    </row>
    <row r="677" spans="1:1" x14ac:dyDescent="0.25">
      <c r="A677" s="204"/>
    </row>
    <row r="678" spans="1:1" x14ac:dyDescent="0.25">
      <c r="A678" s="204"/>
    </row>
    <row r="679" spans="1:1" x14ac:dyDescent="0.25">
      <c r="A679" s="204"/>
    </row>
    <row r="680" spans="1:1" x14ac:dyDescent="0.25">
      <c r="A680" s="204"/>
    </row>
    <row r="681" spans="1:1" x14ac:dyDescent="0.25">
      <c r="A681" s="204"/>
    </row>
    <row r="682" spans="1:1" x14ac:dyDescent="0.25">
      <c r="A682" s="204"/>
    </row>
    <row r="683" spans="1:1" x14ac:dyDescent="0.25">
      <c r="A683" s="204"/>
    </row>
    <row r="684" spans="1:1" x14ac:dyDescent="0.25">
      <c r="A684" s="204"/>
    </row>
    <row r="685" spans="1:1" x14ac:dyDescent="0.25">
      <c r="A685" s="204"/>
    </row>
    <row r="686" spans="1:1" x14ac:dyDescent="0.25">
      <c r="A686" s="204"/>
    </row>
    <row r="687" spans="1:1" x14ac:dyDescent="0.25">
      <c r="A687" s="204"/>
    </row>
    <row r="688" spans="1:1" x14ac:dyDescent="0.25">
      <c r="A688" s="204"/>
    </row>
    <row r="689" spans="1:1" x14ac:dyDescent="0.25">
      <c r="A689" s="204"/>
    </row>
    <row r="690" spans="1:1" x14ac:dyDescent="0.25">
      <c r="A690" s="204"/>
    </row>
    <row r="691" spans="1:1" x14ac:dyDescent="0.25">
      <c r="A691" s="204"/>
    </row>
    <row r="692" spans="1:1" x14ac:dyDescent="0.25">
      <c r="A692" s="204"/>
    </row>
    <row r="693" spans="1:1" x14ac:dyDescent="0.25">
      <c r="A693" s="204"/>
    </row>
    <row r="694" spans="1:1" x14ac:dyDescent="0.25">
      <c r="A694" s="204"/>
    </row>
    <row r="695" spans="1:1" x14ac:dyDescent="0.25">
      <c r="A695" s="204"/>
    </row>
    <row r="696" spans="1:1" x14ac:dyDescent="0.25">
      <c r="A696" s="204"/>
    </row>
    <row r="697" spans="1:1" x14ac:dyDescent="0.25">
      <c r="A697" s="204"/>
    </row>
    <row r="698" spans="1:1" x14ac:dyDescent="0.25">
      <c r="A698" s="204"/>
    </row>
    <row r="699" spans="1:1" x14ac:dyDescent="0.25">
      <c r="A699" s="204"/>
    </row>
    <row r="700" spans="1:1" x14ac:dyDescent="0.25">
      <c r="A700" s="204"/>
    </row>
    <row r="701" spans="1:1" x14ac:dyDescent="0.25">
      <c r="A701" s="204"/>
    </row>
    <row r="702" spans="1:1" x14ac:dyDescent="0.25">
      <c r="A702" s="204"/>
    </row>
    <row r="703" spans="1:1" x14ac:dyDescent="0.25">
      <c r="A703" s="204"/>
    </row>
    <row r="704" spans="1:1" x14ac:dyDescent="0.25">
      <c r="A704" s="204"/>
    </row>
    <row r="705" spans="1:1" x14ac:dyDescent="0.25">
      <c r="A705" s="204"/>
    </row>
    <row r="706" spans="1:1" x14ac:dyDescent="0.25">
      <c r="A706" s="204"/>
    </row>
    <row r="707" spans="1:1" x14ac:dyDescent="0.25">
      <c r="A707" s="204"/>
    </row>
    <row r="708" spans="1:1" x14ac:dyDescent="0.25">
      <c r="A708" s="204"/>
    </row>
    <row r="709" spans="1:1" x14ac:dyDescent="0.25">
      <c r="A709" s="204"/>
    </row>
    <row r="710" spans="1:1" x14ac:dyDescent="0.25">
      <c r="A710" s="204"/>
    </row>
    <row r="711" spans="1:1" x14ac:dyDescent="0.25">
      <c r="A711" s="204"/>
    </row>
    <row r="712" spans="1:1" x14ac:dyDescent="0.25">
      <c r="A712" s="204"/>
    </row>
    <row r="713" spans="1:1" x14ac:dyDescent="0.25">
      <c r="A713" s="204"/>
    </row>
    <row r="714" spans="1:1" x14ac:dyDescent="0.25">
      <c r="A714" s="204"/>
    </row>
    <row r="715" spans="1:1" x14ac:dyDescent="0.25">
      <c r="A715" s="204"/>
    </row>
    <row r="716" spans="1:1" x14ac:dyDescent="0.25">
      <c r="A716" s="204"/>
    </row>
    <row r="717" spans="1:1" x14ac:dyDescent="0.25">
      <c r="A717" s="204"/>
    </row>
    <row r="718" spans="1:1" x14ac:dyDescent="0.25">
      <c r="A718" s="204"/>
    </row>
    <row r="719" spans="1:1" x14ac:dyDescent="0.25">
      <c r="A719" s="204"/>
    </row>
    <row r="720" spans="1:1" x14ac:dyDescent="0.25">
      <c r="A720" s="204"/>
    </row>
    <row r="721" spans="1:1" x14ac:dyDescent="0.25">
      <c r="A721" s="204"/>
    </row>
    <row r="722" spans="1:1" x14ac:dyDescent="0.25">
      <c r="A722" s="204"/>
    </row>
    <row r="723" spans="1:1" x14ac:dyDescent="0.25">
      <c r="A723" s="204"/>
    </row>
    <row r="724" spans="1:1" x14ac:dyDescent="0.25">
      <c r="A724" s="204"/>
    </row>
    <row r="725" spans="1:1" x14ac:dyDescent="0.25">
      <c r="A725" s="204"/>
    </row>
    <row r="726" spans="1:1" x14ac:dyDescent="0.25">
      <c r="A726" s="204"/>
    </row>
    <row r="727" spans="1:1" x14ac:dyDescent="0.25">
      <c r="A727" s="204"/>
    </row>
    <row r="728" spans="1:1" x14ac:dyDescent="0.25">
      <c r="A728" s="204"/>
    </row>
    <row r="729" spans="1:1" x14ac:dyDescent="0.25">
      <c r="A729" s="204"/>
    </row>
    <row r="730" spans="1:1" x14ac:dyDescent="0.25">
      <c r="A730" s="204"/>
    </row>
    <row r="731" spans="1:1" x14ac:dyDescent="0.25">
      <c r="A731" s="204"/>
    </row>
    <row r="732" spans="1:1" x14ac:dyDescent="0.25">
      <c r="A732" s="204"/>
    </row>
    <row r="733" spans="1:1" x14ac:dyDescent="0.25">
      <c r="A733" s="204"/>
    </row>
    <row r="734" spans="1:1" x14ac:dyDescent="0.25">
      <c r="A734" s="204"/>
    </row>
    <row r="735" spans="1:1" x14ac:dyDescent="0.25">
      <c r="A735" s="204"/>
    </row>
    <row r="736" spans="1:1" x14ac:dyDescent="0.25">
      <c r="A736" s="204"/>
    </row>
    <row r="737" spans="1:1" x14ac:dyDescent="0.25">
      <c r="A737" s="204"/>
    </row>
    <row r="738" spans="1:1" x14ac:dyDescent="0.25">
      <c r="A738" s="204"/>
    </row>
    <row r="739" spans="1:1" x14ac:dyDescent="0.25">
      <c r="A739" s="204"/>
    </row>
    <row r="740" spans="1:1" x14ac:dyDescent="0.25">
      <c r="A740" s="204"/>
    </row>
    <row r="741" spans="1:1" x14ac:dyDescent="0.25">
      <c r="A741" s="204"/>
    </row>
    <row r="742" spans="1:1" x14ac:dyDescent="0.25">
      <c r="A742" s="204"/>
    </row>
    <row r="743" spans="1:1" x14ac:dyDescent="0.25">
      <c r="A743" s="204"/>
    </row>
    <row r="744" spans="1:1" x14ac:dyDescent="0.25">
      <c r="A744" s="204"/>
    </row>
    <row r="745" spans="1:1" x14ac:dyDescent="0.25">
      <c r="A745" s="204"/>
    </row>
    <row r="746" spans="1:1" x14ac:dyDescent="0.25">
      <c r="A746" s="204"/>
    </row>
    <row r="747" spans="1:1" x14ac:dyDescent="0.25">
      <c r="A747" s="204"/>
    </row>
    <row r="748" spans="1:1" x14ac:dyDescent="0.25">
      <c r="A748" s="204"/>
    </row>
    <row r="749" spans="1:1" x14ac:dyDescent="0.25">
      <c r="A749" s="204"/>
    </row>
    <row r="750" spans="1:1" x14ac:dyDescent="0.25">
      <c r="A750" s="204"/>
    </row>
    <row r="751" spans="1:1" x14ac:dyDescent="0.25">
      <c r="A751" s="204"/>
    </row>
    <row r="752" spans="1:1" x14ac:dyDescent="0.25">
      <c r="A752" s="204"/>
    </row>
    <row r="753" spans="1:1" x14ac:dyDescent="0.25">
      <c r="A753" s="204"/>
    </row>
    <row r="754" spans="1:1" x14ac:dyDescent="0.25">
      <c r="A754" s="204"/>
    </row>
    <row r="755" spans="1:1" x14ac:dyDescent="0.25">
      <c r="A755" s="204"/>
    </row>
    <row r="756" spans="1:1" x14ac:dyDescent="0.25">
      <c r="A756" s="204"/>
    </row>
    <row r="757" spans="1:1" x14ac:dyDescent="0.25">
      <c r="A757" s="204"/>
    </row>
    <row r="758" spans="1:1" x14ac:dyDescent="0.25">
      <c r="A758" s="204"/>
    </row>
    <row r="759" spans="1:1" x14ac:dyDescent="0.25">
      <c r="A759" s="204"/>
    </row>
    <row r="760" spans="1:1" x14ac:dyDescent="0.25">
      <c r="A760" s="204"/>
    </row>
    <row r="761" spans="1:1" x14ac:dyDescent="0.25">
      <c r="A761" s="204"/>
    </row>
    <row r="762" spans="1:1" x14ac:dyDescent="0.25">
      <c r="A762" s="204"/>
    </row>
    <row r="763" spans="1:1" x14ac:dyDescent="0.25">
      <c r="A763" s="204"/>
    </row>
    <row r="764" spans="1:1" x14ac:dyDescent="0.25">
      <c r="A764" s="204"/>
    </row>
    <row r="765" spans="1:1" x14ac:dyDescent="0.25">
      <c r="A765" s="204"/>
    </row>
    <row r="766" spans="1:1" x14ac:dyDescent="0.25">
      <c r="A766" s="204"/>
    </row>
    <row r="767" spans="1:1" x14ac:dyDescent="0.25">
      <c r="A767" s="204"/>
    </row>
    <row r="768" spans="1:1" x14ac:dyDescent="0.25">
      <c r="A768" s="204"/>
    </row>
    <row r="769" spans="1:1" x14ac:dyDescent="0.25">
      <c r="A769" s="204"/>
    </row>
    <row r="770" spans="1:1" x14ac:dyDescent="0.25">
      <c r="A770" s="204"/>
    </row>
    <row r="771" spans="1:1" x14ac:dyDescent="0.25">
      <c r="A771" s="204"/>
    </row>
    <row r="772" spans="1:1" x14ac:dyDescent="0.25">
      <c r="A772" s="204"/>
    </row>
    <row r="773" spans="1:1" x14ac:dyDescent="0.25">
      <c r="A773" s="204"/>
    </row>
    <row r="774" spans="1:1" x14ac:dyDescent="0.25">
      <c r="A774" s="204"/>
    </row>
    <row r="775" spans="1:1" x14ac:dyDescent="0.25">
      <c r="A775" s="204"/>
    </row>
    <row r="776" spans="1:1" x14ac:dyDescent="0.25">
      <c r="A776" s="204"/>
    </row>
    <row r="777" spans="1:1" x14ac:dyDescent="0.25">
      <c r="A777" s="204"/>
    </row>
    <row r="778" spans="1:1" x14ac:dyDescent="0.25">
      <c r="A778" s="204"/>
    </row>
    <row r="779" spans="1:1" x14ac:dyDescent="0.25">
      <c r="A779" s="204"/>
    </row>
    <row r="780" spans="1:1" x14ac:dyDescent="0.25">
      <c r="A780" s="204"/>
    </row>
    <row r="781" spans="1:1" x14ac:dyDescent="0.25">
      <c r="A781" s="204"/>
    </row>
    <row r="782" spans="1:1" x14ac:dyDescent="0.25">
      <c r="A782" s="204"/>
    </row>
    <row r="783" spans="1:1" x14ac:dyDescent="0.25">
      <c r="A783" s="204"/>
    </row>
    <row r="784" spans="1:1" x14ac:dyDescent="0.25">
      <c r="A784" s="204"/>
    </row>
    <row r="785" spans="1:1" x14ac:dyDescent="0.25">
      <c r="A785" s="204"/>
    </row>
    <row r="786" spans="1:1" x14ac:dyDescent="0.25">
      <c r="A786" s="204"/>
    </row>
    <row r="787" spans="1:1" x14ac:dyDescent="0.25">
      <c r="A787" s="204"/>
    </row>
    <row r="788" spans="1:1" x14ac:dyDescent="0.25">
      <c r="A788" s="204"/>
    </row>
    <row r="789" spans="1:1" x14ac:dyDescent="0.25">
      <c r="A789" s="204"/>
    </row>
    <row r="790" spans="1:1" x14ac:dyDescent="0.25">
      <c r="A790" s="204"/>
    </row>
    <row r="791" spans="1:1" x14ac:dyDescent="0.25">
      <c r="A791" s="204"/>
    </row>
    <row r="792" spans="1:1" x14ac:dyDescent="0.25">
      <c r="A792" s="204"/>
    </row>
    <row r="793" spans="1:1" x14ac:dyDescent="0.25">
      <c r="A793" s="204"/>
    </row>
    <row r="794" spans="1:1" x14ac:dyDescent="0.25">
      <c r="A794" s="204"/>
    </row>
    <row r="795" spans="1:1" x14ac:dyDescent="0.25">
      <c r="A795" s="204"/>
    </row>
    <row r="796" spans="1:1" x14ac:dyDescent="0.25">
      <c r="A796" s="204"/>
    </row>
    <row r="797" spans="1:1" x14ac:dyDescent="0.25">
      <c r="A797" s="204"/>
    </row>
    <row r="798" spans="1:1" x14ac:dyDescent="0.25">
      <c r="A798" s="204"/>
    </row>
    <row r="799" spans="1:1" x14ac:dyDescent="0.25">
      <c r="A799" s="204"/>
    </row>
    <row r="800" spans="1:1" x14ac:dyDescent="0.25">
      <c r="A800" s="204"/>
    </row>
    <row r="801" spans="1:1" x14ac:dyDescent="0.25">
      <c r="A801" s="204"/>
    </row>
    <row r="802" spans="1:1" x14ac:dyDescent="0.25">
      <c r="A802" s="204"/>
    </row>
    <row r="803" spans="1:1" x14ac:dyDescent="0.25">
      <c r="A803" s="204"/>
    </row>
    <row r="804" spans="1:1" x14ac:dyDescent="0.25">
      <c r="A804" s="204"/>
    </row>
    <row r="805" spans="1:1" x14ac:dyDescent="0.25">
      <c r="A805" s="204"/>
    </row>
    <row r="806" spans="1:1" x14ac:dyDescent="0.25">
      <c r="A806" s="204"/>
    </row>
    <row r="807" spans="1:1" x14ac:dyDescent="0.25">
      <c r="A807" s="204"/>
    </row>
    <row r="808" spans="1:1" x14ac:dyDescent="0.25">
      <c r="A808" s="204"/>
    </row>
    <row r="809" spans="1:1" x14ac:dyDescent="0.25">
      <c r="A809" s="204"/>
    </row>
    <row r="810" spans="1:1" x14ac:dyDescent="0.25">
      <c r="A810" s="204"/>
    </row>
    <row r="811" spans="1:1" x14ac:dyDescent="0.25">
      <c r="A811" s="204"/>
    </row>
    <row r="812" spans="1:1" x14ac:dyDescent="0.25">
      <c r="A812" s="204"/>
    </row>
    <row r="813" spans="1:1" x14ac:dyDescent="0.25">
      <c r="A813" s="204"/>
    </row>
    <row r="814" spans="1:1" x14ac:dyDescent="0.25">
      <c r="A814" s="204"/>
    </row>
    <row r="815" spans="1:1" x14ac:dyDescent="0.25">
      <c r="A815" s="204"/>
    </row>
    <row r="816" spans="1:1" x14ac:dyDescent="0.25">
      <c r="A816" s="204"/>
    </row>
    <row r="817" spans="1:1" x14ac:dyDescent="0.25">
      <c r="A817" s="204"/>
    </row>
    <row r="818" spans="1:1" x14ac:dyDescent="0.25">
      <c r="A818" s="204"/>
    </row>
    <row r="819" spans="1:1" x14ac:dyDescent="0.25">
      <c r="A819" s="204"/>
    </row>
    <row r="820" spans="1:1" x14ac:dyDescent="0.25">
      <c r="A820" s="204"/>
    </row>
    <row r="821" spans="1:1" x14ac:dyDescent="0.25">
      <c r="A821" s="204"/>
    </row>
    <row r="822" spans="1:1" x14ac:dyDescent="0.25">
      <c r="A822" s="204"/>
    </row>
    <row r="823" spans="1:1" x14ac:dyDescent="0.25">
      <c r="A823" s="204"/>
    </row>
    <row r="824" spans="1:1" x14ac:dyDescent="0.25">
      <c r="A824" s="204"/>
    </row>
    <row r="825" spans="1:1" x14ac:dyDescent="0.25">
      <c r="A825" s="204"/>
    </row>
    <row r="826" spans="1:1" x14ac:dyDescent="0.25">
      <c r="A826" s="204"/>
    </row>
    <row r="827" spans="1:1" x14ac:dyDescent="0.25">
      <c r="A827" s="204"/>
    </row>
    <row r="828" spans="1:1" x14ac:dyDescent="0.25">
      <c r="A828" s="204"/>
    </row>
    <row r="829" spans="1:1" x14ac:dyDescent="0.25">
      <c r="A829" s="204"/>
    </row>
    <row r="830" spans="1:1" x14ac:dyDescent="0.25">
      <c r="A830" s="204"/>
    </row>
    <row r="831" spans="1:1" x14ac:dyDescent="0.25">
      <c r="A831" s="204"/>
    </row>
    <row r="832" spans="1:1" x14ac:dyDescent="0.25">
      <c r="A832" s="204"/>
    </row>
    <row r="833" spans="1:1" x14ac:dyDescent="0.25">
      <c r="A833" s="204"/>
    </row>
    <row r="834" spans="1:1" x14ac:dyDescent="0.25">
      <c r="A834" s="204"/>
    </row>
    <row r="835" spans="1:1" x14ac:dyDescent="0.25">
      <c r="A835" s="204"/>
    </row>
    <row r="836" spans="1:1" x14ac:dyDescent="0.25">
      <c r="A836" s="204"/>
    </row>
    <row r="837" spans="1:1" x14ac:dyDescent="0.25">
      <c r="A837" s="204"/>
    </row>
    <row r="838" spans="1:1" x14ac:dyDescent="0.25">
      <c r="A838" s="204"/>
    </row>
    <row r="839" spans="1:1" x14ac:dyDescent="0.25">
      <c r="A839" s="204"/>
    </row>
    <row r="840" spans="1:1" x14ac:dyDescent="0.25">
      <c r="A840" s="204"/>
    </row>
    <row r="841" spans="1:1" x14ac:dyDescent="0.25">
      <c r="A841" s="204"/>
    </row>
    <row r="842" spans="1:1" x14ac:dyDescent="0.25">
      <c r="A842" s="204"/>
    </row>
    <row r="843" spans="1:1" x14ac:dyDescent="0.25">
      <c r="A843" s="204"/>
    </row>
    <row r="844" spans="1:1" x14ac:dyDescent="0.25">
      <c r="A844" s="204"/>
    </row>
    <row r="845" spans="1:1" x14ac:dyDescent="0.25">
      <c r="A845" s="204"/>
    </row>
    <row r="846" spans="1:1" x14ac:dyDescent="0.25">
      <c r="A846" s="204"/>
    </row>
    <row r="847" spans="1:1" x14ac:dyDescent="0.25">
      <c r="A847" s="204"/>
    </row>
    <row r="848" spans="1:1" x14ac:dyDescent="0.25">
      <c r="A848" s="204"/>
    </row>
    <row r="849" spans="1:1" x14ac:dyDescent="0.25">
      <c r="A849" s="204"/>
    </row>
    <row r="850" spans="1:1" x14ac:dyDescent="0.25">
      <c r="A850" s="204"/>
    </row>
    <row r="851" spans="1:1" x14ac:dyDescent="0.25">
      <c r="A851" s="204"/>
    </row>
    <row r="852" spans="1:1" x14ac:dyDescent="0.25">
      <c r="A852" s="204"/>
    </row>
    <row r="853" spans="1:1" x14ac:dyDescent="0.25">
      <c r="A853" s="204"/>
    </row>
    <row r="854" spans="1:1" x14ac:dyDescent="0.25">
      <c r="A854" s="204"/>
    </row>
    <row r="855" spans="1:1" x14ac:dyDescent="0.25">
      <c r="A855" s="204"/>
    </row>
    <row r="856" spans="1:1" x14ac:dyDescent="0.25">
      <c r="A856" s="204"/>
    </row>
    <row r="857" spans="1:1" x14ac:dyDescent="0.25">
      <c r="A857" s="204"/>
    </row>
    <row r="858" spans="1:1" x14ac:dyDescent="0.25">
      <c r="A858" s="204"/>
    </row>
    <row r="859" spans="1:1" x14ac:dyDescent="0.25">
      <c r="A859" s="204"/>
    </row>
    <row r="860" spans="1:1" x14ac:dyDescent="0.25">
      <c r="A860" s="204"/>
    </row>
    <row r="861" spans="1:1" x14ac:dyDescent="0.25">
      <c r="A861" s="204"/>
    </row>
    <row r="862" spans="1:1" x14ac:dyDescent="0.25">
      <c r="A862" s="204"/>
    </row>
    <row r="863" spans="1:1" x14ac:dyDescent="0.25">
      <c r="A863" s="204"/>
    </row>
    <row r="864" spans="1:1" x14ac:dyDescent="0.25">
      <c r="A864" s="204"/>
    </row>
    <row r="865" spans="1:1" x14ac:dyDescent="0.25">
      <c r="A865" s="204"/>
    </row>
    <row r="866" spans="1:1" x14ac:dyDescent="0.25">
      <c r="A866" s="204"/>
    </row>
    <row r="867" spans="1:1" x14ac:dyDescent="0.25">
      <c r="A867" s="204"/>
    </row>
    <row r="868" spans="1:1" x14ac:dyDescent="0.25">
      <c r="A868" s="204"/>
    </row>
    <row r="869" spans="1:1" x14ac:dyDescent="0.25">
      <c r="A869" s="204"/>
    </row>
    <row r="870" spans="1:1" x14ac:dyDescent="0.25">
      <c r="A870" s="204"/>
    </row>
    <row r="871" spans="1:1" x14ac:dyDescent="0.25">
      <c r="A871" s="204"/>
    </row>
    <row r="872" spans="1:1" x14ac:dyDescent="0.25">
      <c r="A872" s="204"/>
    </row>
    <row r="873" spans="1:1" x14ac:dyDescent="0.25">
      <c r="A873" s="204"/>
    </row>
    <row r="874" spans="1:1" x14ac:dyDescent="0.25">
      <c r="A874" s="204"/>
    </row>
    <row r="875" spans="1:1" x14ac:dyDescent="0.25">
      <c r="A875" s="204"/>
    </row>
    <row r="876" spans="1:1" x14ac:dyDescent="0.25">
      <c r="A876" s="204"/>
    </row>
    <row r="877" spans="1:1" x14ac:dyDescent="0.25">
      <c r="A877" s="204"/>
    </row>
    <row r="878" spans="1:1" x14ac:dyDescent="0.25">
      <c r="A878" s="204"/>
    </row>
    <row r="879" spans="1:1" x14ac:dyDescent="0.25">
      <c r="A879" s="204"/>
    </row>
    <row r="880" spans="1:1" x14ac:dyDescent="0.25">
      <c r="A880" s="204"/>
    </row>
    <row r="881" spans="1:1" x14ac:dyDescent="0.25">
      <c r="A881" s="204"/>
    </row>
    <row r="882" spans="1:1" x14ac:dyDescent="0.25">
      <c r="A882" s="204"/>
    </row>
    <row r="883" spans="1:1" x14ac:dyDescent="0.25">
      <c r="A883" s="204"/>
    </row>
    <row r="884" spans="1:1" x14ac:dyDescent="0.25">
      <c r="A884" s="204"/>
    </row>
    <row r="885" spans="1:1" x14ac:dyDescent="0.25">
      <c r="A885" s="204"/>
    </row>
    <row r="886" spans="1:1" x14ac:dyDescent="0.25">
      <c r="A886" s="204"/>
    </row>
    <row r="887" spans="1:1" x14ac:dyDescent="0.25">
      <c r="A887" s="204"/>
    </row>
    <row r="888" spans="1:1" x14ac:dyDescent="0.25">
      <c r="A888" s="204"/>
    </row>
    <row r="889" spans="1:1" x14ac:dyDescent="0.25">
      <c r="A889" s="204"/>
    </row>
    <row r="890" spans="1:1" x14ac:dyDescent="0.25">
      <c r="A890" s="204"/>
    </row>
    <row r="891" spans="1:1" x14ac:dyDescent="0.25">
      <c r="A891" s="204"/>
    </row>
    <row r="892" spans="1:1" x14ac:dyDescent="0.25">
      <c r="A892" s="204"/>
    </row>
    <row r="893" spans="1:1" x14ac:dyDescent="0.25">
      <c r="A893" s="204"/>
    </row>
    <row r="894" spans="1:1" x14ac:dyDescent="0.25">
      <c r="A894" s="204"/>
    </row>
    <row r="895" spans="1:1" x14ac:dyDescent="0.25">
      <c r="A895" s="204"/>
    </row>
    <row r="896" spans="1:1" x14ac:dyDescent="0.25">
      <c r="A896" s="204"/>
    </row>
    <row r="897" spans="1:1" x14ac:dyDescent="0.25">
      <c r="A897" s="204"/>
    </row>
    <row r="898" spans="1:1" x14ac:dyDescent="0.25">
      <c r="A898" s="204"/>
    </row>
    <row r="899" spans="1:1" x14ac:dyDescent="0.25">
      <c r="A899" s="204"/>
    </row>
    <row r="900" spans="1:1" x14ac:dyDescent="0.25">
      <c r="A900" s="204"/>
    </row>
    <row r="901" spans="1:1" x14ac:dyDescent="0.25">
      <c r="A901" s="204"/>
    </row>
    <row r="902" spans="1:1" x14ac:dyDescent="0.25">
      <c r="A902" s="204"/>
    </row>
    <row r="903" spans="1:1" x14ac:dyDescent="0.25">
      <c r="A903" s="204"/>
    </row>
    <row r="904" spans="1:1" x14ac:dyDescent="0.25">
      <c r="A904" s="204"/>
    </row>
    <row r="905" spans="1:1" x14ac:dyDescent="0.25">
      <c r="A905" s="204"/>
    </row>
    <row r="906" spans="1:1" x14ac:dyDescent="0.25">
      <c r="A906" s="204"/>
    </row>
    <row r="907" spans="1:1" x14ac:dyDescent="0.25">
      <c r="A907" s="204"/>
    </row>
    <row r="908" spans="1:1" x14ac:dyDescent="0.25">
      <c r="A908" s="204"/>
    </row>
    <row r="909" spans="1:1" x14ac:dyDescent="0.25">
      <c r="A909" s="204"/>
    </row>
    <row r="910" spans="1:1" x14ac:dyDescent="0.25">
      <c r="A910" s="204"/>
    </row>
    <row r="911" spans="1:1" x14ac:dyDescent="0.25">
      <c r="A911" s="204"/>
    </row>
    <row r="912" spans="1:1" x14ac:dyDescent="0.25">
      <c r="A912" s="204"/>
    </row>
    <row r="913" spans="1:1" x14ac:dyDescent="0.25">
      <c r="A913" s="204"/>
    </row>
    <row r="914" spans="1:1" x14ac:dyDescent="0.25">
      <c r="A914" s="204"/>
    </row>
    <row r="915" spans="1:1" x14ac:dyDescent="0.25">
      <c r="A915" s="204"/>
    </row>
    <row r="916" spans="1:1" x14ac:dyDescent="0.25">
      <c r="A916" s="204"/>
    </row>
    <row r="917" spans="1:1" x14ac:dyDescent="0.25">
      <c r="A917" s="204"/>
    </row>
    <row r="918" spans="1:1" x14ac:dyDescent="0.25">
      <c r="A918" s="204"/>
    </row>
    <row r="919" spans="1:1" x14ac:dyDescent="0.25">
      <c r="A919" s="204"/>
    </row>
    <row r="920" spans="1:1" x14ac:dyDescent="0.25">
      <c r="A920" s="204"/>
    </row>
    <row r="921" spans="1:1" x14ac:dyDescent="0.25">
      <c r="A921" s="204"/>
    </row>
    <row r="922" spans="1:1" x14ac:dyDescent="0.25">
      <c r="A922" s="204"/>
    </row>
    <row r="923" spans="1:1" x14ac:dyDescent="0.25">
      <c r="A923" s="204"/>
    </row>
    <row r="924" spans="1:1" x14ac:dyDescent="0.25">
      <c r="A924" s="204"/>
    </row>
    <row r="925" spans="1:1" x14ac:dyDescent="0.25">
      <c r="A925" s="204"/>
    </row>
    <row r="926" spans="1:1" x14ac:dyDescent="0.25">
      <c r="A926" s="204"/>
    </row>
    <row r="927" spans="1:1" x14ac:dyDescent="0.25">
      <c r="A927" s="204"/>
    </row>
    <row r="928" spans="1:1" x14ac:dyDescent="0.25">
      <c r="A928" s="204"/>
    </row>
    <row r="929" spans="1:1" x14ac:dyDescent="0.25">
      <c r="A929" s="204"/>
    </row>
    <row r="930" spans="1:1" x14ac:dyDescent="0.25">
      <c r="A930" s="204"/>
    </row>
    <row r="931" spans="1:1" x14ac:dyDescent="0.25">
      <c r="A931" s="204"/>
    </row>
    <row r="932" spans="1:1" x14ac:dyDescent="0.25">
      <c r="A932" s="204"/>
    </row>
    <row r="933" spans="1:1" x14ac:dyDescent="0.25">
      <c r="A933" s="204"/>
    </row>
    <row r="934" spans="1:1" x14ac:dyDescent="0.25">
      <c r="A934" s="204"/>
    </row>
    <row r="935" spans="1:1" x14ac:dyDescent="0.25">
      <c r="A935" s="204"/>
    </row>
    <row r="936" spans="1:1" x14ac:dyDescent="0.25">
      <c r="A936" s="204"/>
    </row>
    <row r="937" spans="1:1" x14ac:dyDescent="0.25">
      <c r="A937" s="204"/>
    </row>
    <row r="938" spans="1:1" x14ac:dyDescent="0.25">
      <c r="A938" s="204"/>
    </row>
    <row r="939" spans="1:1" x14ac:dyDescent="0.25">
      <c r="A939" s="204"/>
    </row>
    <row r="940" spans="1:1" x14ac:dyDescent="0.25">
      <c r="A940" s="204"/>
    </row>
    <row r="941" spans="1:1" x14ac:dyDescent="0.25">
      <c r="A941" s="204"/>
    </row>
    <row r="942" spans="1:1" x14ac:dyDescent="0.25">
      <c r="A942" s="204"/>
    </row>
    <row r="943" spans="1:1" x14ac:dyDescent="0.25">
      <c r="A943" s="204"/>
    </row>
    <row r="944" spans="1:1" x14ac:dyDescent="0.25">
      <c r="A944" s="204"/>
    </row>
    <row r="945" spans="1:1" x14ac:dyDescent="0.25">
      <c r="A945" s="204"/>
    </row>
    <row r="946" spans="1:1" x14ac:dyDescent="0.25">
      <c r="A946" s="204"/>
    </row>
    <row r="947" spans="1:1" x14ac:dyDescent="0.25">
      <c r="A947" s="204"/>
    </row>
    <row r="948" spans="1:1" x14ac:dyDescent="0.25">
      <c r="A948" s="204"/>
    </row>
    <row r="949" spans="1:1" x14ac:dyDescent="0.25">
      <c r="A949" s="204"/>
    </row>
    <row r="950" spans="1:1" x14ac:dyDescent="0.25">
      <c r="A950" s="204"/>
    </row>
    <row r="951" spans="1:1" x14ac:dyDescent="0.25">
      <c r="A951" s="204"/>
    </row>
    <row r="952" spans="1:1" x14ac:dyDescent="0.25">
      <c r="A952" s="204"/>
    </row>
    <row r="953" spans="1:1" x14ac:dyDescent="0.25">
      <c r="A953" s="204"/>
    </row>
    <row r="954" spans="1:1" x14ac:dyDescent="0.25">
      <c r="A954" s="204"/>
    </row>
    <row r="955" spans="1:1" x14ac:dyDescent="0.25">
      <c r="A955" s="204"/>
    </row>
    <row r="956" spans="1:1" x14ac:dyDescent="0.25">
      <c r="A956" s="204"/>
    </row>
    <row r="957" spans="1:1" x14ac:dyDescent="0.25">
      <c r="A957" s="204"/>
    </row>
    <row r="958" spans="1:1" x14ac:dyDescent="0.25">
      <c r="A958" s="204"/>
    </row>
    <row r="959" spans="1:1" x14ac:dyDescent="0.25">
      <c r="A959" s="204"/>
    </row>
    <row r="960" spans="1:1" x14ac:dyDescent="0.25">
      <c r="A960" s="204"/>
    </row>
    <row r="961" spans="1:1" x14ac:dyDescent="0.25">
      <c r="A961" s="204"/>
    </row>
    <row r="962" spans="1:1" x14ac:dyDescent="0.25">
      <c r="A962" s="204"/>
    </row>
    <row r="963" spans="1:1" x14ac:dyDescent="0.25">
      <c r="A963" s="204"/>
    </row>
    <row r="964" spans="1:1" x14ac:dyDescent="0.25">
      <c r="A964" s="204"/>
    </row>
    <row r="965" spans="1:1" x14ac:dyDescent="0.25">
      <c r="A965" s="204"/>
    </row>
    <row r="966" spans="1:1" x14ac:dyDescent="0.25">
      <c r="A966" s="204"/>
    </row>
    <row r="967" spans="1:1" x14ac:dyDescent="0.25">
      <c r="A967" s="204"/>
    </row>
    <row r="968" spans="1:1" x14ac:dyDescent="0.25">
      <c r="A968" s="204"/>
    </row>
    <row r="969" spans="1:1" x14ac:dyDescent="0.25">
      <c r="A969" s="204"/>
    </row>
    <row r="970" spans="1:1" x14ac:dyDescent="0.25">
      <c r="A970" s="204"/>
    </row>
    <row r="971" spans="1:1" x14ac:dyDescent="0.25">
      <c r="A971" s="204"/>
    </row>
    <row r="972" spans="1:1" x14ac:dyDescent="0.25">
      <c r="A972" s="204"/>
    </row>
    <row r="973" spans="1:1" x14ac:dyDescent="0.25">
      <c r="A973" s="204"/>
    </row>
    <row r="974" spans="1:1" x14ac:dyDescent="0.25">
      <c r="A974" s="204"/>
    </row>
    <row r="975" spans="1:1" x14ac:dyDescent="0.25">
      <c r="A975" s="204"/>
    </row>
    <row r="976" spans="1:1" x14ac:dyDescent="0.25">
      <c r="A976" s="204"/>
    </row>
    <row r="977" spans="1:1" x14ac:dyDescent="0.25">
      <c r="A977" s="204"/>
    </row>
    <row r="978" spans="1:1" x14ac:dyDescent="0.25">
      <c r="A978" s="204"/>
    </row>
    <row r="979" spans="1:1" x14ac:dyDescent="0.25">
      <c r="A979" s="204"/>
    </row>
    <row r="980" spans="1:1" x14ac:dyDescent="0.25">
      <c r="A980" s="204"/>
    </row>
    <row r="981" spans="1:1" x14ac:dyDescent="0.25">
      <c r="A981" s="204"/>
    </row>
    <row r="982" spans="1:1" x14ac:dyDescent="0.25">
      <c r="A982" s="204"/>
    </row>
    <row r="983" spans="1:1" x14ac:dyDescent="0.25">
      <c r="A983" s="204"/>
    </row>
    <row r="984" spans="1:1" x14ac:dyDescent="0.25">
      <c r="A984" s="204"/>
    </row>
    <row r="985" spans="1:1" x14ac:dyDescent="0.25">
      <c r="A985" s="204"/>
    </row>
    <row r="986" spans="1:1" x14ac:dyDescent="0.25">
      <c r="A986" s="204"/>
    </row>
    <row r="987" spans="1:1" x14ac:dyDescent="0.25">
      <c r="A987" s="204"/>
    </row>
    <row r="988" spans="1:1" x14ac:dyDescent="0.25">
      <c r="A988" s="204"/>
    </row>
    <row r="989" spans="1:1" x14ac:dyDescent="0.25">
      <c r="A989" s="204"/>
    </row>
    <row r="990" spans="1:1" x14ac:dyDescent="0.25">
      <c r="A990" s="204"/>
    </row>
    <row r="991" spans="1:1" x14ac:dyDescent="0.25">
      <c r="A991" s="204"/>
    </row>
    <row r="992" spans="1:1" x14ac:dyDescent="0.25">
      <c r="A992" s="204"/>
    </row>
    <row r="993" spans="1:1" x14ac:dyDescent="0.25">
      <c r="A993" s="204"/>
    </row>
    <row r="994" spans="1:1" x14ac:dyDescent="0.25">
      <c r="A994" s="204"/>
    </row>
    <row r="995" spans="1:1" x14ac:dyDescent="0.25">
      <c r="A995" s="204"/>
    </row>
    <row r="996" spans="1:1" x14ac:dyDescent="0.25">
      <c r="A996" s="204"/>
    </row>
    <row r="997" spans="1:1" x14ac:dyDescent="0.25">
      <c r="A997" s="204"/>
    </row>
    <row r="998" spans="1:1" x14ac:dyDescent="0.25">
      <c r="A998" s="204"/>
    </row>
    <row r="999" spans="1:1" x14ac:dyDescent="0.25">
      <c r="A999" s="204"/>
    </row>
    <row r="1000" spans="1:1" x14ac:dyDescent="0.25">
      <c r="A1000" s="204"/>
    </row>
    <row r="1001" spans="1:1" x14ac:dyDescent="0.25">
      <c r="A1001" s="204"/>
    </row>
    <row r="1002" spans="1:1" x14ac:dyDescent="0.25">
      <c r="A1002" s="204"/>
    </row>
    <row r="1003" spans="1:1" x14ac:dyDescent="0.25">
      <c r="A1003" s="204"/>
    </row>
    <row r="1004" spans="1:1" x14ac:dyDescent="0.25">
      <c r="A1004" s="204"/>
    </row>
    <row r="1005" spans="1:1" x14ac:dyDescent="0.25">
      <c r="A1005" s="204"/>
    </row>
    <row r="1006" spans="1:1" x14ac:dyDescent="0.25">
      <c r="A1006" s="204"/>
    </row>
    <row r="1007" spans="1:1" x14ac:dyDescent="0.25">
      <c r="A1007" s="204"/>
    </row>
    <row r="1008" spans="1:1" x14ac:dyDescent="0.25">
      <c r="A1008" s="204"/>
    </row>
    <row r="1009" spans="1:1" x14ac:dyDescent="0.25">
      <c r="A1009" s="204"/>
    </row>
    <row r="1010" spans="1:1" x14ac:dyDescent="0.25">
      <c r="A1010" s="204"/>
    </row>
    <row r="1011" spans="1:1" x14ac:dyDescent="0.25">
      <c r="A1011" s="204"/>
    </row>
    <row r="1012" spans="1:1" x14ac:dyDescent="0.25">
      <c r="A1012" s="204"/>
    </row>
    <row r="1013" spans="1:1" x14ac:dyDescent="0.25">
      <c r="A1013" s="204"/>
    </row>
    <row r="1014" spans="1:1" x14ac:dyDescent="0.25">
      <c r="A1014" s="204"/>
    </row>
    <row r="1015" spans="1:1" x14ac:dyDescent="0.25">
      <c r="A1015" s="204"/>
    </row>
    <row r="1016" spans="1:1" x14ac:dyDescent="0.25">
      <c r="A1016" s="204"/>
    </row>
    <row r="1017" spans="1:1" x14ac:dyDescent="0.25">
      <c r="A1017" s="204"/>
    </row>
    <row r="1018" spans="1:1" x14ac:dyDescent="0.25">
      <c r="A1018" s="204"/>
    </row>
    <row r="1019" spans="1:1" x14ac:dyDescent="0.25">
      <c r="A1019" s="204"/>
    </row>
    <row r="1020" spans="1:1" x14ac:dyDescent="0.25">
      <c r="A1020" s="204"/>
    </row>
    <row r="1021" spans="1:1" x14ac:dyDescent="0.25">
      <c r="A1021" s="204"/>
    </row>
    <row r="1022" spans="1:1" x14ac:dyDescent="0.25">
      <c r="A1022" s="204"/>
    </row>
    <row r="1023" spans="1:1" x14ac:dyDescent="0.25">
      <c r="A1023" s="204"/>
    </row>
    <row r="1024" spans="1:1" x14ac:dyDescent="0.25">
      <c r="A1024" s="204"/>
    </row>
    <row r="1025" spans="1:1" x14ac:dyDescent="0.25">
      <c r="A1025" s="204"/>
    </row>
    <row r="1026" spans="1:1" x14ac:dyDescent="0.25">
      <c r="A1026" s="204"/>
    </row>
    <row r="1027" spans="1:1" x14ac:dyDescent="0.25">
      <c r="A1027" s="204"/>
    </row>
    <row r="1028" spans="1:1" x14ac:dyDescent="0.25">
      <c r="A1028" s="204"/>
    </row>
    <row r="1029" spans="1:1" x14ac:dyDescent="0.25">
      <c r="A1029" s="204"/>
    </row>
    <row r="1030" spans="1:1" x14ac:dyDescent="0.25">
      <c r="A1030" s="204"/>
    </row>
    <row r="1031" spans="1:1" x14ac:dyDescent="0.25">
      <c r="A1031" s="204"/>
    </row>
    <row r="1032" spans="1:1" x14ac:dyDescent="0.25">
      <c r="A1032" s="204"/>
    </row>
    <row r="1033" spans="1:1" x14ac:dyDescent="0.25">
      <c r="A1033" s="204"/>
    </row>
    <row r="1034" spans="1:1" x14ac:dyDescent="0.25">
      <c r="A1034" s="204"/>
    </row>
    <row r="1035" spans="1:1" x14ac:dyDescent="0.25">
      <c r="A1035" s="204"/>
    </row>
    <row r="1036" spans="1:1" x14ac:dyDescent="0.25">
      <c r="A1036" s="204"/>
    </row>
    <row r="1037" spans="1:1" x14ac:dyDescent="0.25">
      <c r="A1037" s="204"/>
    </row>
    <row r="1038" spans="1:1" x14ac:dyDescent="0.25">
      <c r="A1038" s="204"/>
    </row>
    <row r="1039" spans="1:1" x14ac:dyDescent="0.25">
      <c r="A1039" s="204"/>
    </row>
    <row r="1040" spans="1:1" x14ac:dyDescent="0.25">
      <c r="A1040" s="204"/>
    </row>
    <row r="1041" spans="1:1" x14ac:dyDescent="0.25">
      <c r="A1041" s="204"/>
    </row>
    <row r="1042" spans="1:1" x14ac:dyDescent="0.25">
      <c r="A1042" s="204"/>
    </row>
    <row r="1043" spans="1:1" x14ac:dyDescent="0.25">
      <c r="A1043" s="204"/>
    </row>
    <row r="1044" spans="1:1" x14ac:dyDescent="0.25">
      <c r="A1044" s="204"/>
    </row>
    <row r="1045" spans="1:1" x14ac:dyDescent="0.25">
      <c r="A1045" s="204"/>
    </row>
    <row r="1046" spans="1:1" x14ac:dyDescent="0.25">
      <c r="A1046" s="204"/>
    </row>
    <row r="1047" spans="1:1" x14ac:dyDescent="0.25">
      <c r="A1047" s="204"/>
    </row>
    <row r="1048" spans="1:1" x14ac:dyDescent="0.25">
      <c r="A1048" s="204"/>
    </row>
    <row r="1049" spans="1:1" x14ac:dyDescent="0.25">
      <c r="A1049" s="204"/>
    </row>
    <row r="1050" spans="1:1" x14ac:dyDescent="0.25">
      <c r="A1050" s="204"/>
    </row>
    <row r="1051" spans="1:1" x14ac:dyDescent="0.25">
      <c r="A1051" s="204"/>
    </row>
    <row r="1052" spans="1:1" x14ac:dyDescent="0.25">
      <c r="A1052" s="204"/>
    </row>
    <row r="1053" spans="1:1" x14ac:dyDescent="0.25">
      <c r="A1053" s="204"/>
    </row>
    <row r="1054" spans="1:1" x14ac:dyDescent="0.25">
      <c r="A1054" s="204"/>
    </row>
    <row r="1055" spans="1:1" x14ac:dyDescent="0.25">
      <c r="A1055" s="204"/>
    </row>
    <row r="1056" spans="1:1" x14ac:dyDescent="0.25">
      <c r="A1056" s="204"/>
    </row>
    <row r="1057" spans="1:1" x14ac:dyDescent="0.25">
      <c r="A1057" s="204"/>
    </row>
    <row r="1058" spans="1:1" x14ac:dyDescent="0.25">
      <c r="A1058" s="204"/>
    </row>
    <row r="1059" spans="1:1" x14ac:dyDescent="0.25">
      <c r="A1059" s="204"/>
    </row>
    <row r="1060" spans="1:1" x14ac:dyDescent="0.25">
      <c r="A1060" s="204"/>
    </row>
    <row r="1061" spans="1:1" x14ac:dyDescent="0.25">
      <c r="A1061" s="204"/>
    </row>
    <row r="1062" spans="1:1" x14ac:dyDescent="0.25">
      <c r="A1062" s="204"/>
    </row>
    <row r="1063" spans="1:1" x14ac:dyDescent="0.25">
      <c r="A1063" s="204"/>
    </row>
    <row r="1064" spans="1:1" x14ac:dyDescent="0.25">
      <c r="A1064" s="204"/>
    </row>
    <row r="1065" spans="1:1" x14ac:dyDescent="0.25">
      <c r="A1065" s="204"/>
    </row>
    <row r="1066" spans="1:1" x14ac:dyDescent="0.25">
      <c r="A1066" s="204"/>
    </row>
    <row r="1067" spans="1:1" x14ac:dyDescent="0.25">
      <c r="A1067" s="204"/>
    </row>
    <row r="1068" spans="1:1" x14ac:dyDescent="0.25">
      <c r="A1068" s="204"/>
    </row>
    <row r="1069" spans="1:1" x14ac:dyDescent="0.25">
      <c r="A1069" s="204"/>
    </row>
    <row r="1070" spans="1:1" x14ac:dyDescent="0.25">
      <c r="A1070" s="204"/>
    </row>
    <row r="1071" spans="1:1" x14ac:dyDescent="0.25">
      <c r="A1071" s="204"/>
    </row>
    <row r="1072" spans="1:1" x14ac:dyDescent="0.25">
      <c r="A1072" s="204"/>
    </row>
    <row r="1073" spans="1:1" x14ac:dyDescent="0.25">
      <c r="A1073" s="204"/>
    </row>
    <row r="1074" spans="1:1" x14ac:dyDescent="0.25">
      <c r="A1074" s="204"/>
    </row>
    <row r="1075" spans="1:1" x14ac:dyDescent="0.25">
      <c r="A1075" s="204"/>
    </row>
    <row r="1076" spans="1:1" x14ac:dyDescent="0.25">
      <c r="A1076" s="204"/>
    </row>
    <row r="1077" spans="1:1" x14ac:dyDescent="0.25">
      <c r="A1077" s="204"/>
    </row>
    <row r="1078" spans="1:1" x14ac:dyDescent="0.25">
      <c r="A1078" s="204"/>
    </row>
    <row r="1079" spans="1:1" x14ac:dyDescent="0.25">
      <c r="A1079" s="204"/>
    </row>
    <row r="1080" spans="1:1" x14ac:dyDescent="0.25">
      <c r="A1080" s="204"/>
    </row>
    <row r="1081" spans="1:1" x14ac:dyDescent="0.25">
      <c r="A1081" s="204"/>
    </row>
    <row r="1082" spans="1:1" x14ac:dyDescent="0.25">
      <c r="A1082" s="204"/>
    </row>
    <row r="1083" spans="1:1" x14ac:dyDescent="0.25">
      <c r="A1083" s="204"/>
    </row>
    <row r="1084" spans="1:1" x14ac:dyDescent="0.25">
      <c r="A1084" s="204"/>
    </row>
    <row r="1085" spans="1:1" x14ac:dyDescent="0.25">
      <c r="A1085" s="204"/>
    </row>
    <row r="1086" spans="1:1" x14ac:dyDescent="0.25">
      <c r="A1086" s="204"/>
    </row>
    <row r="1087" spans="1:1" x14ac:dyDescent="0.25">
      <c r="A1087" s="204"/>
    </row>
    <row r="1088" spans="1:1" x14ac:dyDescent="0.25">
      <c r="A1088" s="204"/>
    </row>
    <row r="1089" spans="1:1" x14ac:dyDescent="0.25">
      <c r="A1089" s="204"/>
    </row>
    <row r="1090" spans="1:1" x14ac:dyDescent="0.25">
      <c r="A1090" s="204"/>
    </row>
    <row r="1091" spans="1:1" x14ac:dyDescent="0.25">
      <c r="A1091" s="204"/>
    </row>
    <row r="1092" spans="1:1" x14ac:dyDescent="0.25">
      <c r="A1092" s="204"/>
    </row>
    <row r="1093" spans="1:1" x14ac:dyDescent="0.25">
      <c r="A1093" s="204"/>
    </row>
    <row r="1094" spans="1:1" x14ac:dyDescent="0.25">
      <c r="A1094" s="204"/>
    </row>
    <row r="1095" spans="1:1" x14ac:dyDescent="0.25">
      <c r="A1095" s="204"/>
    </row>
    <row r="1096" spans="1:1" x14ac:dyDescent="0.25">
      <c r="A1096" s="204"/>
    </row>
    <row r="1097" spans="1:1" x14ac:dyDescent="0.25">
      <c r="A1097" s="204"/>
    </row>
    <row r="1098" spans="1:1" x14ac:dyDescent="0.25">
      <c r="A1098" s="204"/>
    </row>
    <row r="1099" spans="1:1" x14ac:dyDescent="0.25">
      <c r="A1099" s="204"/>
    </row>
    <row r="1100" spans="1:1" x14ac:dyDescent="0.25">
      <c r="A1100" s="204"/>
    </row>
    <row r="1101" spans="1:1" x14ac:dyDescent="0.25">
      <c r="A1101" s="204"/>
    </row>
    <row r="1102" spans="1:1" x14ac:dyDescent="0.25">
      <c r="A1102" s="204"/>
    </row>
    <row r="1103" spans="1:1" x14ac:dyDescent="0.25">
      <c r="A1103" s="204"/>
    </row>
    <row r="1104" spans="1:1" x14ac:dyDescent="0.25">
      <c r="A1104" s="204"/>
    </row>
    <row r="1105" spans="1:1" x14ac:dyDescent="0.25">
      <c r="A1105" s="204"/>
    </row>
    <row r="1106" spans="1:1" x14ac:dyDescent="0.25">
      <c r="A1106" s="204"/>
    </row>
    <row r="1107" spans="1:1" x14ac:dyDescent="0.25">
      <c r="A1107" s="204"/>
    </row>
    <row r="1108" spans="1:1" x14ac:dyDescent="0.25">
      <c r="A1108" s="204"/>
    </row>
    <row r="1109" spans="1:1" x14ac:dyDescent="0.25">
      <c r="A1109" s="204"/>
    </row>
    <row r="1110" spans="1:1" x14ac:dyDescent="0.25">
      <c r="A1110" s="204"/>
    </row>
    <row r="1111" spans="1:1" x14ac:dyDescent="0.25">
      <c r="A1111" s="204"/>
    </row>
    <row r="1112" spans="1:1" x14ac:dyDescent="0.25">
      <c r="A1112" s="204"/>
    </row>
    <row r="1113" spans="1:1" x14ac:dyDescent="0.25">
      <c r="A1113" s="204"/>
    </row>
    <row r="1114" spans="1:1" x14ac:dyDescent="0.25">
      <c r="A1114" s="204"/>
    </row>
    <row r="1115" spans="1:1" x14ac:dyDescent="0.25">
      <c r="A1115" s="204"/>
    </row>
    <row r="1116" spans="1:1" x14ac:dyDescent="0.25">
      <c r="A1116" s="204"/>
    </row>
    <row r="1117" spans="1:1" x14ac:dyDescent="0.25">
      <c r="A1117" s="204"/>
    </row>
    <row r="1118" spans="1:1" x14ac:dyDescent="0.25">
      <c r="A1118" s="204"/>
    </row>
    <row r="1119" spans="1:1" x14ac:dyDescent="0.25">
      <c r="A1119" s="204"/>
    </row>
    <row r="1120" spans="1:1" x14ac:dyDescent="0.25">
      <c r="A1120" s="204"/>
    </row>
    <row r="1121" spans="1:1" x14ac:dyDescent="0.25">
      <c r="A1121" s="204"/>
    </row>
    <row r="1122" spans="1:1" x14ac:dyDescent="0.25">
      <c r="A1122" s="204"/>
    </row>
    <row r="1123" spans="1:1" x14ac:dyDescent="0.25">
      <c r="A1123" s="204"/>
    </row>
    <row r="1124" spans="1:1" x14ac:dyDescent="0.25">
      <c r="A1124" s="204"/>
    </row>
    <row r="1125" spans="1:1" x14ac:dyDescent="0.25">
      <c r="A1125" s="204"/>
    </row>
    <row r="1126" spans="1:1" x14ac:dyDescent="0.25">
      <c r="A1126" s="204"/>
    </row>
    <row r="1127" spans="1:1" x14ac:dyDescent="0.25">
      <c r="A1127" s="204"/>
    </row>
    <row r="1128" spans="1:1" x14ac:dyDescent="0.25">
      <c r="A1128" s="204"/>
    </row>
    <row r="1129" spans="1:1" x14ac:dyDescent="0.25">
      <c r="A1129" s="204"/>
    </row>
    <row r="1130" spans="1:1" x14ac:dyDescent="0.25">
      <c r="A1130" s="204"/>
    </row>
    <row r="1131" spans="1:1" x14ac:dyDescent="0.25">
      <c r="A1131" s="204"/>
    </row>
    <row r="1132" spans="1:1" x14ac:dyDescent="0.25">
      <c r="A1132" s="204"/>
    </row>
    <row r="1133" spans="1:1" x14ac:dyDescent="0.25">
      <c r="A1133" s="204"/>
    </row>
    <row r="1134" spans="1:1" x14ac:dyDescent="0.25">
      <c r="A1134" s="204"/>
    </row>
    <row r="1135" spans="1:1" x14ac:dyDescent="0.25">
      <c r="A1135" s="204"/>
    </row>
    <row r="1136" spans="1:1" x14ac:dyDescent="0.25">
      <c r="A1136" s="204"/>
    </row>
    <row r="1137" spans="1:1" x14ac:dyDescent="0.25">
      <c r="A1137" s="204"/>
    </row>
    <row r="1138" spans="1:1" x14ac:dyDescent="0.25">
      <c r="A1138" s="204"/>
    </row>
    <row r="1139" spans="1:1" x14ac:dyDescent="0.25">
      <c r="A1139" s="204"/>
    </row>
    <row r="1140" spans="1:1" x14ac:dyDescent="0.25">
      <c r="A1140" s="204"/>
    </row>
    <row r="1141" spans="1:1" x14ac:dyDescent="0.25">
      <c r="A1141" s="204"/>
    </row>
    <row r="1142" spans="1:1" x14ac:dyDescent="0.25">
      <c r="A1142" s="204"/>
    </row>
    <row r="1143" spans="1:1" x14ac:dyDescent="0.25">
      <c r="A1143" s="204"/>
    </row>
    <row r="1144" spans="1:1" x14ac:dyDescent="0.25">
      <c r="A1144" s="204"/>
    </row>
    <row r="1145" spans="1:1" x14ac:dyDescent="0.25">
      <c r="A1145" s="204"/>
    </row>
    <row r="1146" spans="1:1" x14ac:dyDescent="0.25">
      <c r="A1146" s="204"/>
    </row>
    <row r="1147" spans="1:1" x14ac:dyDescent="0.25">
      <c r="A1147" s="204"/>
    </row>
    <row r="1148" spans="1:1" x14ac:dyDescent="0.25">
      <c r="A1148" s="204"/>
    </row>
    <row r="1149" spans="1:1" x14ac:dyDescent="0.25">
      <c r="A1149" s="204"/>
    </row>
    <row r="1150" spans="1:1" x14ac:dyDescent="0.25">
      <c r="A1150" s="204"/>
    </row>
    <row r="1151" spans="1:1" x14ac:dyDescent="0.25">
      <c r="A1151" s="204"/>
    </row>
    <row r="1152" spans="1:1" x14ac:dyDescent="0.25">
      <c r="A1152" s="204"/>
    </row>
    <row r="1153" spans="1:1" x14ac:dyDescent="0.25">
      <c r="A1153" s="204"/>
    </row>
    <row r="1154" spans="1:1" x14ac:dyDescent="0.25">
      <c r="A1154" s="204"/>
    </row>
    <row r="1155" spans="1:1" x14ac:dyDescent="0.25">
      <c r="A1155" s="204"/>
    </row>
    <row r="1156" spans="1:1" x14ac:dyDescent="0.25">
      <c r="A1156" s="204"/>
    </row>
    <row r="1157" spans="1:1" x14ac:dyDescent="0.25">
      <c r="A1157" s="204"/>
    </row>
    <row r="1158" spans="1:1" x14ac:dyDescent="0.25">
      <c r="A1158" s="204"/>
    </row>
    <row r="1159" spans="1:1" x14ac:dyDescent="0.25">
      <c r="A1159" s="204"/>
    </row>
    <row r="1160" spans="1:1" x14ac:dyDescent="0.25">
      <c r="A1160" s="204"/>
    </row>
    <row r="1161" spans="1:1" x14ac:dyDescent="0.25">
      <c r="A1161" s="204"/>
    </row>
    <row r="1162" spans="1:1" x14ac:dyDescent="0.25">
      <c r="A1162" s="204"/>
    </row>
    <row r="1163" spans="1:1" x14ac:dyDescent="0.25">
      <c r="A1163" s="204"/>
    </row>
    <row r="1164" spans="1:1" x14ac:dyDescent="0.25">
      <c r="A1164" s="204"/>
    </row>
    <row r="1165" spans="1:1" x14ac:dyDescent="0.25">
      <c r="A1165" s="204"/>
    </row>
    <row r="1166" spans="1:1" x14ac:dyDescent="0.25">
      <c r="A1166" s="204"/>
    </row>
    <row r="1167" spans="1:1" x14ac:dyDescent="0.25">
      <c r="A1167" s="204"/>
    </row>
    <row r="1168" spans="1:1" x14ac:dyDescent="0.25">
      <c r="A1168" s="204"/>
    </row>
    <row r="1169" spans="1:1" x14ac:dyDescent="0.25">
      <c r="A1169" s="204"/>
    </row>
    <row r="1170" spans="1:1" x14ac:dyDescent="0.25">
      <c r="A1170" s="204"/>
    </row>
    <row r="1171" spans="1:1" x14ac:dyDescent="0.25">
      <c r="A1171" s="204"/>
    </row>
    <row r="1172" spans="1:1" x14ac:dyDescent="0.25">
      <c r="A1172" s="204"/>
    </row>
    <row r="1173" spans="1:1" x14ac:dyDescent="0.25">
      <c r="A1173" s="204"/>
    </row>
    <row r="1174" spans="1:1" x14ac:dyDescent="0.25">
      <c r="A1174" s="204"/>
    </row>
    <row r="1175" spans="1:1" x14ac:dyDescent="0.25">
      <c r="A1175" s="204"/>
    </row>
    <row r="1176" spans="1:1" x14ac:dyDescent="0.25">
      <c r="A1176" s="204"/>
    </row>
    <row r="1177" spans="1:1" x14ac:dyDescent="0.25">
      <c r="A1177" s="204"/>
    </row>
    <row r="1178" spans="1:1" x14ac:dyDescent="0.25">
      <c r="A1178" s="204"/>
    </row>
    <row r="1179" spans="1:1" x14ac:dyDescent="0.25">
      <c r="A1179" s="204"/>
    </row>
    <row r="1180" spans="1:1" x14ac:dyDescent="0.25">
      <c r="A1180" s="204"/>
    </row>
    <row r="1181" spans="1:1" x14ac:dyDescent="0.25">
      <c r="A1181" s="204"/>
    </row>
    <row r="1182" spans="1:1" x14ac:dyDescent="0.25">
      <c r="A1182" s="204"/>
    </row>
    <row r="1183" spans="1:1" x14ac:dyDescent="0.25">
      <c r="A1183" s="204"/>
    </row>
    <row r="1184" spans="1:1" x14ac:dyDescent="0.25">
      <c r="A1184" s="204"/>
    </row>
    <row r="1185" spans="1:1" x14ac:dyDescent="0.25">
      <c r="A1185" s="204"/>
    </row>
    <row r="1186" spans="1:1" x14ac:dyDescent="0.25">
      <c r="A1186" s="204"/>
    </row>
    <row r="1187" spans="1:1" x14ac:dyDescent="0.25">
      <c r="A1187" s="204"/>
    </row>
    <row r="1188" spans="1:1" x14ac:dyDescent="0.25">
      <c r="A1188" s="204"/>
    </row>
    <row r="1189" spans="1:1" x14ac:dyDescent="0.25">
      <c r="A1189" s="204"/>
    </row>
    <row r="1190" spans="1:1" x14ac:dyDescent="0.25">
      <c r="A1190" s="204"/>
    </row>
    <row r="1191" spans="1:1" x14ac:dyDescent="0.25">
      <c r="A1191" s="204"/>
    </row>
    <row r="1192" spans="1:1" x14ac:dyDescent="0.25">
      <c r="A1192" s="204"/>
    </row>
    <row r="1193" spans="1:1" x14ac:dyDescent="0.25">
      <c r="A1193" s="204"/>
    </row>
    <row r="1194" spans="1:1" x14ac:dyDescent="0.25">
      <c r="A1194" s="204"/>
    </row>
    <row r="1195" spans="1:1" x14ac:dyDescent="0.25">
      <c r="A1195" s="204"/>
    </row>
    <row r="1196" spans="1:1" x14ac:dyDescent="0.25">
      <c r="A1196" s="204"/>
    </row>
    <row r="1197" spans="1:1" x14ac:dyDescent="0.25">
      <c r="A1197" s="204"/>
    </row>
    <row r="1198" spans="1:1" x14ac:dyDescent="0.25">
      <c r="A1198" s="204"/>
    </row>
    <row r="1199" spans="1:1" x14ac:dyDescent="0.25">
      <c r="A1199" s="204"/>
    </row>
    <row r="1200" spans="1:1" x14ac:dyDescent="0.25">
      <c r="A1200" s="204"/>
    </row>
    <row r="1201" spans="1:1" x14ac:dyDescent="0.25">
      <c r="A1201" s="204"/>
    </row>
    <row r="1202" spans="1:1" x14ac:dyDescent="0.25">
      <c r="A1202" s="204"/>
    </row>
    <row r="1203" spans="1:1" x14ac:dyDescent="0.25">
      <c r="A1203" s="204"/>
    </row>
    <row r="1204" spans="1:1" x14ac:dyDescent="0.25">
      <c r="A1204" s="204"/>
    </row>
    <row r="1205" spans="1:1" x14ac:dyDescent="0.25">
      <c r="A1205" s="204"/>
    </row>
    <row r="1206" spans="1:1" x14ac:dyDescent="0.25">
      <c r="A1206" s="204"/>
    </row>
    <row r="1207" spans="1:1" x14ac:dyDescent="0.25">
      <c r="A1207" s="204"/>
    </row>
    <row r="1208" spans="1:1" x14ac:dyDescent="0.25">
      <c r="A1208" s="204"/>
    </row>
    <row r="1209" spans="1:1" x14ac:dyDescent="0.25">
      <c r="A1209" s="204"/>
    </row>
    <row r="1210" spans="1:1" x14ac:dyDescent="0.25">
      <c r="A1210" s="204"/>
    </row>
    <row r="1211" spans="1:1" x14ac:dyDescent="0.25">
      <c r="A1211" s="204"/>
    </row>
    <row r="1212" spans="1:1" x14ac:dyDescent="0.25">
      <c r="A1212" s="204"/>
    </row>
    <row r="1213" spans="1:1" x14ac:dyDescent="0.25">
      <c r="A1213" s="204"/>
    </row>
    <row r="1214" spans="1:1" x14ac:dyDescent="0.25">
      <c r="A1214" s="204"/>
    </row>
    <row r="1215" spans="1:1" x14ac:dyDescent="0.25">
      <c r="A1215" s="204"/>
    </row>
    <row r="1216" spans="1:1" x14ac:dyDescent="0.25">
      <c r="A1216" s="204"/>
    </row>
    <row r="1217" spans="1:1" x14ac:dyDescent="0.25">
      <c r="A1217" s="204"/>
    </row>
    <row r="1218" spans="1:1" x14ac:dyDescent="0.25">
      <c r="A1218" s="204"/>
    </row>
    <row r="1219" spans="1:1" x14ac:dyDescent="0.25">
      <c r="A1219" s="204"/>
    </row>
    <row r="1220" spans="1:1" x14ac:dyDescent="0.25">
      <c r="A1220" s="204"/>
    </row>
    <row r="1221" spans="1:1" x14ac:dyDescent="0.25">
      <c r="A1221" s="204"/>
    </row>
    <row r="1222" spans="1:1" x14ac:dyDescent="0.25">
      <c r="A1222" s="204"/>
    </row>
    <row r="1223" spans="1:1" x14ac:dyDescent="0.25">
      <c r="A1223" s="204"/>
    </row>
    <row r="1224" spans="1:1" x14ac:dyDescent="0.25">
      <c r="A1224" s="204"/>
    </row>
    <row r="1225" spans="1:1" x14ac:dyDescent="0.25">
      <c r="A1225" s="204"/>
    </row>
    <row r="1226" spans="1:1" x14ac:dyDescent="0.25">
      <c r="A1226" s="204"/>
    </row>
    <row r="1227" spans="1:1" x14ac:dyDescent="0.25">
      <c r="A1227" s="204"/>
    </row>
    <row r="1228" spans="1:1" x14ac:dyDescent="0.25">
      <c r="A1228" s="204"/>
    </row>
    <row r="1229" spans="1:1" x14ac:dyDescent="0.25">
      <c r="A1229" s="204"/>
    </row>
    <row r="1230" spans="1:1" x14ac:dyDescent="0.25">
      <c r="A1230" s="204"/>
    </row>
    <row r="1231" spans="1:1" x14ac:dyDescent="0.25">
      <c r="A1231" s="204"/>
    </row>
    <row r="1232" spans="1:1" x14ac:dyDescent="0.25">
      <c r="A1232" s="204"/>
    </row>
    <row r="1233" spans="1:1" x14ac:dyDescent="0.25">
      <c r="A1233" s="204"/>
    </row>
    <row r="1234" spans="1:1" x14ac:dyDescent="0.25">
      <c r="A1234" s="204"/>
    </row>
    <row r="1235" spans="1:1" x14ac:dyDescent="0.25">
      <c r="A1235" s="204"/>
    </row>
    <row r="1236" spans="1:1" x14ac:dyDescent="0.25">
      <c r="A1236" s="204"/>
    </row>
    <row r="1237" spans="1:1" x14ac:dyDescent="0.25">
      <c r="A1237" s="204"/>
    </row>
    <row r="1238" spans="1:1" x14ac:dyDescent="0.25">
      <c r="A1238" s="204"/>
    </row>
    <row r="1239" spans="1:1" x14ac:dyDescent="0.25">
      <c r="A1239" s="204"/>
    </row>
    <row r="1240" spans="1:1" x14ac:dyDescent="0.25">
      <c r="A1240" s="204"/>
    </row>
    <row r="1241" spans="1:1" x14ac:dyDescent="0.25">
      <c r="A1241" s="204"/>
    </row>
    <row r="1242" spans="1:1" x14ac:dyDescent="0.25">
      <c r="A1242" s="204"/>
    </row>
    <row r="1243" spans="1:1" x14ac:dyDescent="0.25">
      <c r="A1243" s="204"/>
    </row>
    <row r="1244" spans="1:1" x14ac:dyDescent="0.25">
      <c r="A1244" s="204"/>
    </row>
    <row r="1245" spans="1:1" x14ac:dyDescent="0.25">
      <c r="A1245" s="204"/>
    </row>
    <row r="1246" spans="1:1" x14ac:dyDescent="0.25">
      <c r="A1246" s="204"/>
    </row>
    <row r="1247" spans="1:1" x14ac:dyDescent="0.25">
      <c r="A1247" s="204"/>
    </row>
    <row r="1248" spans="1:1" x14ac:dyDescent="0.25">
      <c r="A1248" s="204"/>
    </row>
    <row r="1249" spans="1:1" x14ac:dyDescent="0.25">
      <c r="A1249" s="204"/>
    </row>
    <row r="1250" spans="1:1" x14ac:dyDescent="0.25">
      <c r="A1250" s="204"/>
    </row>
    <row r="1251" spans="1:1" x14ac:dyDescent="0.25">
      <c r="A1251" s="204"/>
    </row>
    <row r="1252" spans="1:1" x14ac:dyDescent="0.25">
      <c r="A1252" s="204"/>
    </row>
    <row r="1253" spans="1:1" x14ac:dyDescent="0.25">
      <c r="A1253" s="204"/>
    </row>
    <row r="1254" spans="1:1" x14ac:dyDescent="0.25">
      <c r="A1254" s="204"/>
    </row>
    <row r="1255" spans="1:1" x14ac:dyDescent="0.25">
      <c r="A1255" s="204"/>
    </row>
    <row r="1256" spans="1:1" x14ac:dyDescent="0.25">
      <c r="A1256" s="204"/>
    </row>
    <row r="1257" spans="1:1" x14ac:dyDescent="0.25">
      <c r="A1257" s="204"/>
    </row>
    <row r="1258" spans="1:1" x14ac:dyDescent="0.25">
      <c r="A1258" s="204"/>
    </row>
    <row r="1259" spans="1:1" x14ac:dyDescent="0.25">
      <c r="A1259" s="204"/>
    </row>
    <row r="1260" spans="1:1" x14ac:dyDescent="0.25">
      <c r="A1260" s="204"/>
    </row>
    <row r="1261" spans="1:1" x14ac:dyDescent="0.25">
      <c r="A1261" s="204"/>
    </row>
    <row r="1262" spans="1:1" x14ac:dyDescent="0.25">
      <c r="A1262" s="204"/>
    </row>
    <row r="1263" spans="1:1" x14ac:dyDescent="0.25">
      <c r="A1263" s="204"/>
    </row>
    <row r="1264" spans="1:1" x14ac:dyDescent="0.25">
      <c r="A1264" s="204"/>
    </row>
    <row r="1265" spans="1:1" x14ac:dyDescent="0.25">
      <c r="A1265" s="204"/>
    </row>
    <row r="1266" spans="1:1" x14ac:dyDescent="0.25">
      <c r="A1266" s="204"/>
    </row>
    <row r="1267" spans="1:1" x14ac:dyDescent="0.25">
      <c r="A1267" s="204"/>
    </row>
    <row r="1268" spans="1:1" x14ac:dyDescent="0.25">
      <c r="A1268" s="204"/>
    </row>
    <row r="1269" spans="1:1" x14ac:dyDescent="0.25">
      <c r="A1269" s="204"/>
    </row>
    <row r="1270" spans="1:1" x14ac:dyDescent="0.25">
      <c r="A1270" s="204"/>
    </row>
    <row r="1271" spans="1:1" x14ac:dyDescent="0.25">
      <c r="A1271" s="204"/>
    </row>
    <row r="1272" spans="1:1" x14ac:dyDescent="0.25">
      <c r="A1272" s="204"/>
    </row>
    <row r="1273" spans="1:1" x14ac:dyDescent="0.25">
      <c r="A1273" s="204"/>
    </row>
    <row r="1274" spans="1:1" x14ac:dyDescent="0.25">
      <c r="A1274" s="204"/>
    </row>
    <row r="1275" spans="1:1" x14ac:dyDescent="0.25">
      <c r="A1275" s="204"/>
    </row>
    <row r="1276" spans="1:1" x14ac:dyDescent="0.25">
      <c r="A1276" s="204"/>
    </row>
    <row r="1277" spans="1:1" x14ac:dyDescent="0.25">
      <c r="A1277" s="204"/>
    </row>
    <row r="1278" spans="1:1" x14ac:dyDescent="0.25">
      <c r="A1278" s="204"/>
    </row>
    <row r="1279" spans="1:1" x14ac:dyDescent="0.25">
      <c r="A1279" s="204"/>
    </row>
    <row r="1280" spans="1:1" x14ac:dyDescent="0.25">
      <c r="A1280" s="204"/>
    </row>
    <row r="1281" spans="1:1" x14ac:dyDescent="0.25">
      <c r="A1281" s="204"/>
    </row>
    <row r="1282" spans="1:1" x14ac:dyDescent="0.25">
      <c r="A1282" s="204"/>
    </row>
    <row r="1283" spans="1:1" x14ac:dyDescent="0.25">
      <c r="A1283" s="204"/>
    </row>
    <row r="1284" spans="1:1" x14ac:dyDescent="0.25">
      <c r="A1284" s="204"/>
    </row>
    <row r="1285" spans="1:1" x14ac:dyDescent="0.25">
      <c r="A1285" s="204"/>
    </row>
    <row r="1286" spans="1:1" x14ac:dyDescent="0.25">
      <c r="A1286" s="204"/>
    </row>
    <row r="1287" spans="1:1" x14ac:dyDescent="0.25">
      <c r="A1287" s="204"/>
    </row>
    <row r="1288" spans="1:1" x14ac:dyDescent="0.25">
      <c r="A1288" s="204"/>
    </row>
    <row r="1289" spans="1:1" x14ac:dyDescent="0.25">
      <c r="A1289" s="204"/>
    </row>
    <row r="1290" spans="1:1" x14ac:dyDescent="0.25">
      <c r="A1290" s="204"/>
    </row>
    <row r="1291" spans="1:1" x14ac:dyDescent="0.25">
      <c r="A1291" s="204"/>
    </row>
    <row r="1292" spans="1:1" x14ac:dyDescent="0.25">
      <c r="A1292" s="204"/>
    </row>
    <row r="1293" spans="1:1" x14ac:dyDescent="0.25">
      <c r="A1293" s="204"/>
    </row>
    <row r="1294" spans="1:1" x14ac:dyDescent="0.25">
      <c r="A1294" s="204"/>
    </row>
    <row r="1295" spans="1:1" x14ac:dyDescent="0.25">
      <c r="A1295" s="204"/>
    </row>
    <row r="1296" spans="1:1" x14ac:dyDescent="0.25">
      <c r="A1296" s="204"/>
    </row>
    <row r="1297" spans="1:1" x14ac:dyDescent="0.25">
      <c r="A1297" s="204"/>
    </row>
    <row r="1298" spans="1:1" x14ac:dyDescent="0.25">
      <c r="A1298" s="204"/>
    </row>
    <row r="1299" spans="1:1" x14ac:dyDescent="0.25">
      <c r="A1299" s="204"/>
    </row>
    <row r="1300" spans="1:1" x14ac:dyDescent="0.25">
      <c r="A1300" s="204"/>
    </row>
    <row r="1301" spans="1:1" x14ac:dyDescent="0.25">
      <c r="A1301" s="204"/>
    </row>
    <row r="1302" spans="1:1" x14ac:dyDescent="0.25">
      <c r="A1302" s="204"/>
    </row>
    <row r="1303" spans="1:1" x14ac:dyDescent="0.25">
      <c r="A1303" s="204"/>
    </row>
    <row r="1304" spans="1:1" x14ac:dyDescent="0.25">
      <c r="A1304" s="204"/>
    </row>
    <row r="1305" spans="1:1" x14ac:dyDescent="0.25">
      <c r="A1305" s="204"/>
    </row>
    <row r="1306" spans="1:1" x14ac:dyDescent="0.25">
      <c r="A1306" s="204"/>
    </row>
    <row r="1307" spans="1:1" x14ac:dyDescent="0.25">
      <c r="A1307" s="204"/>
    </row>
    <row r="1308" spans="1:1" x14ac:dyDescent="0.25">
      <c r="A1308" s="204"/>
    </row>
    <row r="1309" spans="1:1" x14ac:dyDescent="0.25">
      <c r="A1309" s="204"/>
    </row>
    <row r="1310" spans="1:1" x14ac:dyDescent="0.25">
      <c r="A1310" s="204"/>
    </row>
    <row r="1311" spans="1:1" x14ac:dyDescent="0.25">
      <c r="A1311" s="204"/>
    </row>
    <row r="1312" spans="1:1" x14ac:dyDescent="0.25">
      <c r="A1312" s="204"/>
    </row>
    <row r="1313" spans="1:1" x14ac:dyDescent="0.25">
      <c r="A1313" s="204"/>
    </row>
    <row r="1314" spans="1:1" x14ac:dyDescent="0.25">
      <c r="A1314" s="204"/>
    </row>
    <row r="1315" spans="1:1" x14ac:dyDescent="0.25">
      <c r="A1315" s="204"/>
    </row>
    <row r="1316" spans="1:1" x14ac:dyDescent="0.25">
      <c r="A1316" s="204"/>
    </row>
    <row r="1317" spans="1:1" x14ac:dyDescent="0.25">
      <c r="A1317" s="204"/>
    </row>
    <row r="1318" spans="1:1" x14ac:dyDescent="0.25">
      <c r="A1318" s="204"/>
    </row>
    <row r="1319" spans="1:1" x14ac:dyDescent="0.25">
      <c r="A1319" s="204"/>
    </row>
    <row r="1320" spans="1:1" x14ac:dyDescent="0.25">
      <c r="A1320" s="204"/>
    </row>
    <row r="1321" spans="1:1" x14ac:dyDescent="0.25">
      <c r="A1321" s="204"/>
    </row>
    <row r="1322" spans="1:1" x14ac:dyDescent="0.25">
      <c r="A1322" s="204"/>
    </row>
    <row r="1323" spans="1:1" x14ac:dyDescent="0.25">
      <c r="A1323" s="204"/>
    </row>
    <row r="1324" spans="1:1" x14ac:dyDescent="0.25">
      <c r="A1324" s="204"/>
    </row>
    <row r="1325" spans="1:1" x14ac:dyDescent="0.25">
      <c r="A1325" s="204"/>
    </row>
    <row r="1326" spans="1:1" x14ac:dyDescent="0.25">
      <c r="A1326" s="204"/>
    </row>
    <row r="1327" spans="1:1" x14ac:dyDescent="0.25">
      <c r="A1327" s="204"/>
    </row>
    <row r="1328" spans="1:1" x14ac:dyDescent="0.25">
      <c r="A1328" s="204"/>
    </row>
    <row r="1329" spans="1:1" x14ac:dyDescent="0.25">
      <c r="A1329" s="204"/>
    </row>
    <row r="1330" spans="1:1" x14ac:dyDescent="0.25">
      <c r="A1330" s="204"/>
    </row>
    <row r="1331" spans="1:1" x14ac:dyDescent="0.25">
      <c r="A1331" s="204"/>
    </row>
    <row r="1332" spans="1:1" x14ac:dyDescent="0.25">
      <c r="A1332" s="204"/>
    </row>
    <row r="1333" spans="1:1" x14ac:dyDescent="0.25">
      <c r="A1333" s="204"/>
    </row>
    <row r="1334" spans="1:1" x14ac:dyDescent="0.25">
      <c r="A1334" s="204"/>
    </row>
    <row r="1335" spans="1:1" x14ac:dyDescent="0.25">
      <c r="A1335" s="204"/>
    </row>
    <row r="1336" spans="1:1" x14ac:dyDescent="0.25">
      <c r="A1336" s="204"/>
    </row>
    <row r="1337" spans="1:1" x14ac:dyDescent="0.25">
      <c r="A1337" s="204"/>
    </row>
    <row r="1338" spans="1:1" x14ac:dyDescent="0.25">
      <c r="A1338" s="204"/>
    </row>
    <row r="1339" spans="1:1" x14ac:dyDescent="0.25">
      <c r="A1339" s="204"/>
    </row>
    <row r="1340" spans="1:1" x14ac:dyDescent="0.25">
      <c r="A1340" s="204"/>
    </row>
    <row r="1341" spans="1:1" x14ac:dyDescent="0.25">
      <c r="A1341" s="204"/>
    </row>
    <row r="1342" spans="1:1" x14ac:dyDescent="0.25">
      <c r="A1342" s="204"/>
    </row>
    <row r="1343" spans="1:1" x14ac:dyDescent="0.25">
      <c r="A1343" s="204"/>
    </row>
    <row r="1344" spans="1:1" x14ac:dyDescent="0.25">
      <c r="A1344" s="204"/>
    </row>
    <row r="1345" spans="1:1" x14ac:dyDescent="0.25">
      <c r="A1345" s="204"/>
    </row>
    <row r="1346" spans="1:1" x14ac:dyDescent="0.25">
      <c r="A1346" s="204"/>
    </row>
    <row r="1347" spans="1:1" x14ac:dyDescent="0.25">
      <c r="A1347" s="204"/>
    </row>
    <row r="1348" spans="1:1" x14ac:dyDescent="0.25">
      <c r="A1348" s="204"/>
    </row>
    <row r="1349" spans="1:1" x14ac:dyDescent="0.25">
      <c r="A1349" s="204"/>
    </row>
    <row r="1350" spans="1:1" x14ac:dyDescent="0.25">
      <c r="A1350" s="204"/>
    </row>
    <row r="1351" spans="1:1" x14ac:dyDescent="0.25">
      <c r="A1351" s="204"/>
    </row>
    <row r="1352" spans="1:1" x14ac:dyDescent="0.25">
      <c r="A1352" s="204"/>
    </row>
    <row r="1353" spans="1:1" x14ac:dyDescent="0.25">
      <c r="A1353" s="204"/>
    </row>
    <row r="1354" spans="1:1" x14ac:dyDescent="0.25">
      <c r="A1354" s="204"/>
    </row>
    <row r="1355" spans="1:1" x14ac:dyDescent="0.25">
      <c r="A1355" s="204"/>
    </row>
    <row r="1356" spans="1:1" x14ac:dyDescent="0.25">
      <c r="A1356" s="204"/>
    </row>
    <row r="1357" spans="1:1" x14ac:dyDescent="0.25">
      <c r="A1357" s="204"/>
    </row>
    <row r="1358" spans="1:1" x14ac:dyDescent="0.25">
      <c r="A1358" s="204"/>
    </row>
    <row r="1359" spans="1:1" x14ac:dyDescent="0.25">
      <c r="A1359" s="204"/>
    </row>
    <row r="1360" spans="1:1" x14ac:dyDescent="0.25">
      <c r="A1360" s="204"/>
    </row>
    <row r="1361" spans="1:1" x14ac:dyDescent="0.25">
      <c r="A1361" s="204"/>
    </row>
    <row r="1362" spans="1:1" x14ac:dyDescent="0.25">
      <c r="A1362" s="204"/>
    </row>
    <row r="1363" spans="1:1" x14ac:dyDescent="0.25">
      <c r="A1363" s="204"/>
    </row>
    <row r="1364" spans="1:1" x14ac:dyDescent="0.25">
      <c r="A1364" s="204"/>
    </row>
    <row r="1365" spans="1:1" x14ac:dyDescent="0.25">
      <c r="A1365" s="204"/>
    </row>
    <row r="1366" spans="1:1" x14ac:dyDescent="0.25">
      <c r="A1366" s="204"/>
    </row>
    <row r="1367" spans="1:1" x14ac:dyDescent="0.25">
      <c r="A1367" s="204"/>
    </row>
    <row r="1368" spans="1:1" x14ac:dyDescent="0.25">
      <c r="A1368" s="204"/>
    </row>
    <row r="1369" spans="1:1" x14ac:dyDescent="0.25">
      <c r="A1369" s="204"/>
    </row>
    <row r="1370" spans="1:1" x14ac:dyDescent="0.25">
      <c r="A1370" s="204"/>
    </row>
    <row r="1371" spans="1:1" x14ac:dyDescent="0.25">
      <c r="A1371" s="204"/>
    </row>
    <row r="1372" spans="1:1" x14ac:dyDescent="0.25">
      <c r="A1372" s="204"/>
    </row>
    <row r="1373" spans="1:1" x14ac:dyDescent="0.25">
      <c r="A1373" s="204"/>
    </row>
    <row r="1374" spans="1:1" x14ac:dyDescent="0.25">
      <c r="A1374" s="204"/>
    </row>
    <row r="1375" spans="1:1" x14ac:dyDescent="0.25">
      <c r="A1375" s="204"/>
    </row>
    <row r="1376" spans="1:1" x14ac:dyDescent="0.25">
      <c r="A1376" s="204"/>
    </row>
    <row r="1377" spans="1:1" x14ac:dyDescent="0.25">
      <c r="A1377" s="204"/>
    </row>
    <row r="1378" spans="1:1" x14ac:dyDescent="0.25">
      <c r="A1378" s="204"/>
    </row>
    <row r="1379" spans="1:1" x14ac:dyDescent="0.25">
      <c r="A1379" s="204"/>
    </row>
    <row r="1380" spans="1:1" x14ac:dyDescent="0.25">
      <c r="A1380" s="204"/>
    </row>
    <row r="1381" spans="1:1" x14ac:dyDescent="0.25">
      <c r="A1381" s="204"/>
    </row>
    <row r="1382" spans="1:1" x14ac:dyDescent="0.25">
      <c r="A1382" s="204"/>
    </row>
    <row r="1383" spans="1:1" x14ac:dyDescent="0.25">
      <c r="A1383" s="204"/>
    </row>
    <row r="1384" spans="1:1" x14ac:dyDescent="0.25">
      <c r="A1384" s="204"/>
    </row>
    <row r="1385" spans="1:1" x14ac:dyDescent="0.25">
      <c r="A1385" s="204"/>
    </row>
    <row r="1386" spans="1:1" x14ac:dyDescent="0.25">
      <c r="A1386" s="204"/>
    </row>
    <row r="1387" spans="1:1" x14ac:dyDescent="0.25">
      <c r="A1387" s="204"/>
    </row>
    <row r="1388" spans="1:1" x14ac:dyDescent="0.25">
      <c r="A1388" s="204"/>
    </row>
    <row r="1389" spans="1:1" x14ac:dyDescent="0.25">
      <c r="A1389" s="204"/>
    </row>
    <row r="1390" spans="1:1" x14ac:dyDescent="0.25">
      <c r="A1390" s="204"/>
    </row>
    <row r="1391" spans="1:1" x14ac:dyDescent="0.25">
      <c r="A1391" s="204"/>
    </row>
    <row r="1392" spans="1:1" x14ac:dyDescent="0.25">
      <c r="A1392" s="204"/>
    </row>
    <row r="1393" spans="1:1" x14ac:dyDescent="0.25">
      <c r="A1393" s="204"/>
    </row>
    <row r="1394" spans="1:1" x14ac:dyDescent="0.25">
      <c r="A1394" s="204"/>
    </row>
    <row r="1395" spans="1:1" x14ac:dyDescent="0.25">
      <c r="A1395" s="204"/>
    </row>
    <row r="1396" spans="1:1" x14ac:dyDescent="0.25">
      <c r="A1396" s="204"/>
    </row>
    <row r="1397" spans="1:1" x14ac:dyDescent="0.25">
      <c r="A1397" s="204"/>
    </row>
    <row r="1398" spans="1:1" x14ac:dyDescent="0.25">
      <c r="A1398" s="204"/>
    </row>
    <row r="1399" spans="1:1" x14ac:dyDescent="0.25">
      <c r="A1399" s="204"/>
    </row>
    <row r="1400" spans="1:1" x14ac:dyDescent="0.25">
      <c r="A1400" s="204"/>
    </row>
    <row r="1401" spans="1:1" x14ac:dyDescent="0.25">
      <c r="A1401" s="204"/>
    </row>
    <row r="1402" spans="1:1" x14ac:dyDescent="0.25">
      <c r="A1402" s="204"/>
    </row>
    <row r="1403" spans="1:1" x14ac:dyDescent="0.25">
      <c r="A1403" s="204"/>
    </row>
    <row r="1404" spans="1:1" x14ac:dyDescent="0.25">
      <c r="A1404" s="204"/>
    </row>
    <row r="1405" spans="1:1" x14ac:dyDescent="0.25">
      <c r="A1405" s="204"/>
    </row>
    <row r="1406" spans="1:1" x14ac:dyDescent="0.25">
      <c r="A1406" s="204"/>
    </row>
    <row r="1407" spans="1:1" x14ac:dyDescent="0.25">
      <c r="A1407" s="204"/>
    </row>
    <row r="1408" spans="1:1" x14ac:dyDescent="0.25">
      <c r="A1408" s="204"/>
    </row>
    <row r="1409" spans="1:1" x14ac:dyDescent="0.25">
      <c r="A1409" s="204"/>
    </row>
    <row r="1410" spans="1:1" x14ac:dyDescent="0.25">
      <c r="A1410" s="204"/>
    </row>
    <row r="1411" spans="1:1" x14ac:dyDescent="0.25">
      <c r="A1411" s="204"/>
    </row>
    <row r="1412" spans="1:1" x14ac:dyDescent="0.25">
      <c r="A1412" s="204"/>
    </row>
    <row r="1413" spans="1:1" x14ac:dyDescent="0.25">
      <c r="A1413" s="204"/>
    </row>
    <row r="1414" spans="1:1" x14ac:dyDescent="0.25">
      <c r="A1414" s="204"/>
    </row>
    <row r="1415" spans="1:1" x14ac:dyDescent="0.25">
      <c r="A1415" s="204"/>
    </row>
    <row r="1416" spans="1:1" x14ac:dyDescent="0.25">
      <c r="A1416" s="204"/>
    </row>
    <row r="1417" spans="1:1" x14ac:dyDescent="0.25">
      <c r="A1417" s="204"/>
    </row>
    <row r="1418" spans="1:1" x14ac:dyDescent="0.25">
      <c r="A1418" s="204"/>
    </row>
    <row r="1419" spans="1:1" x14ac:dyDescent="0.25">
      <c r="A1419" s="204"/>
    </row>
    <row r="1420" spans="1:1" x14ac:dyDescent="0.25">
      <c r="A1420" s="204"/>
    </row>
    <row r="1421" spans="1:1" x14ac:dyDescent="0.25">
      <c r="A1421" s="204"/>
    </row>
    <row r="1422" spans="1:1" x14ac:dyDescent="0.25">
      <c r="A1422" s="204"/>
    </row>
    <row r="1423" spans="1:1" x14ac:dyDescent="0.25">
      <c r="A1423" s="204"/>
    </row>
    <row r="1424" spans="1:1" x14ac:dyDescent="0.25">
      <c r="A1424" s="204"/>
    </row>
    <row r="1425" spans="1:1" x14ac:dyDescent="0.25">
      <c r="A1425" s="204"/>
    </row>
    <row r="1426" spans="1:1" x14ac:dyDescent="0.25">
      <c r="A1426" s="204"/>
    </row>
    <row r="1427" spans="1:1" x14ac:dyDescent="0.25">
      <c r="A1427" s="204"/>
    </row>
    <row r="1428" spans="1:1" x14ac:dyDescent="0.25">
      <c r="A1428" s="204"/>
    </row>
    <row r="1429" spans="1:1" x14ac:dyDescent="0.25">
      <c r="A1429" s="204"/>
    </row>
    <row r="1430" spans="1:1" x14ac:dyDescent="0.25">
      <c r="A1430" s="204"/>
    </row>
    <row r="1431" spans="1:1" x14ac:dyDescent="0.25">
      <c r="A1431" s="204"/>
    </row>
    <row r="1432" spans="1:1" x14ac:dyDescent="0.25">
      <c r="A1432" s="204"/>
    </row>
    <row r="1433" spans="1:1" x14ac:dyDescent="0.25">
      <c r="A1433" s="204"/>
    </row>
    <row r="1434" spans="1:1" x14ac:dyDescent="0.25">
      <c r="A1434" s="204"/>
    </row>
    <row r="1435" spans="1:1" x14ac:dyDescent="0.25">
      <c r="A1435" s="204"/>
    </row>
    <row r="1436" spans="1:1" x14ac:dyDescent="0.25">
      <c r="A1436" s="204"/>
    </row>
    <row r="1437" spans="1:1" x14ac:dyDescent="0.25">
      <c r="A1437" s="204"/>
    </row>
    <row r="1438" spans="1:1" x14ac:dyDescent="0.25">
      <c r="A1438" s="204"/>
    </row>
    <row r="1439" spans="1:1" x14ac:dyDescent="0.25">
      <c r="A1439" s="204"/>
    </row>
    <row r="1440" spans="1:1" x14ac:dyDescent="0.25">
      <c r="A1440" s="204"/>
    </row>
    <row r="1441" spans="1:1" x14ac:dyDescent="0.25">
      <c r="A1441" s="204"/>
    </row>
    <row r="1442" spans="1:1" x14ac:dyDescent="0.25">
      <c r="A1442" s="204"/>
    </row>
    <row r="1443" spans="1:1" x14ac:dyDescent="0.25">
      <c r="A1443" s="204"/>
    </row>
    <row r="1444" spans="1:1" x14ac:dyDescent="0.25">
      <c r="A1444" s="204"/>
    </row>
    <row r="1445" spans="1:1" x14ac:dyDescent="0.25">
      <c r="A1445" s="204"/>
    </row>
    <row r="1446" spans="1:1" x14ac:dyDescent="0.25">
      <c r="A1446" s="204"/>
    </row>
    <row r="1447" spans="1:1" x14ac:dyDescent="0.25">
      <c r="A1447" s="204"/>
    </row>
    <row r="1448" spans="1:1" x14ac:dyDescent="0.25">
      <c r="A1448" s="204"/>
    </row>
    <row r="1449" spans="1:1" x14ac:dyDescent="0.25">
      <c r="A1449" s="204"/>
    </row>
    <row r="1450" spans="1:1" x14ac:dyDescent="0.25">
      <c r="A1450" s="204"/>
    </row>
    <row r="1451" spans="1:1" x14ac:dyDescent="0.25">
      <c r="A1451" s="204"/>
    </row>
    <row r="1452" spans="1:1" x14ac:dyDescent="0.25">
      <c r="A1452" s="204"/>
    </row>
    <row r="1453" spans="1:1" x14ac:dyDescent="0.25">
      <c r="A1453" s="204"/>
    </row>
    <row r="1454" spans="1:1" x14ac:dyDescent="0.25">
      <c r="A1454" s="204"/>
    </row>
    <row r="1455" spans="1:1" x14ac:dyDescent="0.25">
      <c r="A1455" s="204"/>
    </row>
    <row r="1456" spans="1:1" x14ac:dyDescent="0.25">
      <c r="A1456" s="204"/>
    </row>
    <row r="1457" spans="1:1" x14ac:dyDescent="0.25">
      <c r="A1457" s="204"/>
    </row>
    <row r="1458" spans="1:1" x14ac:dyDescent="0.25">
      <c r="A1458" s="204"/>
    </row>
    <row r="1459" spans="1:1" x14ac:dyDescent="0.25">
      <c r="A1459" s="204"/>
    </row>
    <row r="1460" spans="1:1" x14ac:dyDescent="0.25">
      <c r="A1460" s="204"/>
    </row>
    <row r="1461" spans="1:1" x14ac:dyDescent="0.25">
      <c r="A1461" s="204"/>
    </row>
    <row r="1462" spans="1:1" x14ac:dyDescent="0.25">
      <c r="A1462" s="204"/>
    </row>
    <row r="1463" spans="1:1" x14ac:dyDescent="0.25">
      <c r="A1463" s="204"/>
    </row>
    <row r="1464" spans="1:1" x14ac:dyDescent="0.25">
      <c r="A1464" s="204"/>
    </row>
    <row r="1465" spans="1:1" x14ac:dyDescent="0.25">
      <c r="A1465" s="204"/>
    </row>
    <row r="1466" spans="1:1" x14ac:dyDescent="0.25">
      <c r="A1466" s="204"/>
    </row>
    <row r="1467" spans="1:1" x14ac:dyDescent="0.25">
      <c r="A1467" s="204"/>
    </row>
    <row r="1468" spans="1:1" x14ac:dyDescent="0.25">
      <c r="A1468" s="204"/>
    </row>
    <row r="1469" spans="1:1" x14ac:dyDescent="0.25">
      <c r="A1469" s="204"/>
    </row>
    <row r="1470" spans="1:1" x14ac:dyDescent="0.25">
      <c r="A1470" s="204"/>
    </row>
    <row r="1471" spans="1:1" x14ac:dyDescent="0.25">
      <c r="A1471" s="204"/>
    </row>
    <row r="1472" spans="1:1" x14ac:dyDescent="0.25">
      <c r="A1472" s="204"/>
    </row>
    <row r="1473" spans="1:1" x14ac:dyDescent="0.25">
      <c r="A1473" s="204"/>
    </row>
    <row r="1474" spans="1:1" x14ac:dyDescent="0.25">
      <c r="A1474" s="204"/>
    </row>
    <row r="1475" spans="1:1" x14ac:dyDescent="0.25">
      <c r="A1475" s="204"/>
    </row>
    <row r="1476" spans="1:1" x14ac:dyDescent="0.25">
      <c r="A1476" s="204"/>
    </row>
    <row r="1477" spans="1:1" x14ac:dyDescent="0.25">
      <c r="A1477" s="204"/>
    </row>
    <row r="1478" spans="1:1" x14ac:dyDescent="0.25">
      <c r="A1478" s="204"/>
    </row>
    <row r="1479" spans="1:1" x14ac:dyDescent="0.25">
      <c r="A1479" s="204"/>
    </row>
    <row r="1480" spans="1:1" x14ac:dyDescent="0.25">
      <c r="A1480" s="204"/>
    </row>
    <row r="1481" spans="1:1" x14ac:dyDescent="0.25">
      <c r="A1481" s="204"/>
    </row>
    <row r="1482" spans="1:1" x14ac:dyDescent="0.25">
      <c r="A1482" s="204"/>
    </row>
    <row r="1483" spans="1:1" x14ac:dyDescent="0.25">
      <c r="A1483" s="204"/>
    </row>
    <row r="1484" spans="1:1" x14ac:dyDescent="0.25">
      <c r="A1484" s="204"/>
    </row>
    <row r="1485" spans="1:1" x14ac:dyDescent="0.25">
      <c r="A1485" s="204"/>
    </row>
    <row r="1486" spans="1:1" x14ac:dyDescent="0.25">
      <c r="A1486" s="204"/>
    </row>
    <row r="1487" spans="1:1" x14ac:dyDescent="0.25">
      <c r="A1487" s="204"/>
    </row>
    <row r="1488" spans="1:1" x14ac:dyDescent="0.25">
      <c r="A1488" s="204"/>
    </row>
    <row r="1489" spans="1:1" x14ac:dyDescent="0.25">
      <c r="A1489" s="204"/>
    </row>
    <row r="1490" spans="1:1" x14ac:dyDescent="0.25">
      <c r="A1490" s="204"/>
    </row>
    <row r="1491" spans="1:1" x14ac:dyDescent="0.25">
      <c r="A1491" s="204"/>
    </row>
    <row r="1492" spans="1:1" x14ac:dyDescent="0.25">
      <c r="A1492" s="204"/>
    </row>
    <row r="1493" spans="1:1" x14ac:dyDescent="0.25">
      <c r="A1493" s="204"/>
    </row>
    <row r="1494" spans="1:1" x14ac:dyDescent="0.25">
      <c r="A1494" s="204"/>
    </row>
    <row r="1495" spans="1:1" x14ac:dyDescent="0.25">
      <c r="A1495" s="204"/>
    </row>
    <row r="1496" spans="1:1" x14ac:dyDescent="0.25">
      <c r="A1496" s="204"/>
    </row>
    <row r="1497" spans="1:1" x14ac:dyDescent="0.25">
      <c r="A1497" s="204"/>
    </row>
    <row r="1498" spans="1:1" x14ac:dyDescent="0.25">
      <c r="A1498" s="204"/>
    </row>
    <row r="1499" spans="1:1" x14ac:dyDescent="0.25">
      <c r="A1499" s="204"/>
    </row>
    <row r="1500" spans="1:1" x14ac:dyDescent="0.25">
      <c r="A1500" s="204"/>
    </row>
    <row r="1501" spans="1:1" x14ac:dyDescent="0.25">
      <c r="A1501" s="204"/>
    </row>
    <row r="1502" spans="1:1" x14ac:dyDescent="0.25">
      <c r="A1502" s="204"/>
    </row>
    <row r="1503" spans="1:1" x14ac:dyDescent="0.25">
      <c r="A1503" s="204"/>
    </row>
    <row r="1504" spans="1:1" x14ac:dyDescent="0.25">
      <c r="A1504" s="204"/>
    </row>
    <row r="1505" spans="1:1" x14ac:dyDescent="0.25">
      <c r="A1505" s="204"/>
    </row>
    <row r="1506" spans="1:1" x14ac:dyDescent="0.25">
      <c r="A1506" s="204"/>
    </row>
    <row r="1507" spans="1:1" x14ac:dyDescent="0.25">
      <c r="A1507" s="204"/>
    </row>
    <row r="1508" spans="1:1" x14ac:dyDescent="0.25">
      <c r="A1508" s="204"/>
    </row>
    <row r="1509" spans="1:1" x14ac:dyDescent="0.25">
      <c r="A1509" s="204"/>
    </row>
    <row r="1510" spans="1:1" x14ac:dyDescent="0.25">
      <c r="A1510" s="204"/>
    </row>
    <row r="1511" spans="1:1" x14ac:dyDescent="0.25">
      <c r="A1511" s="204"/>
    </row>
    <row r="1512" spans="1:1" x14ac:dyDescent="0.25">
      <c r="A1512" s="204"/>
    </row>
    <row r="1513" spans="1:1" x14ac:dyDescent="0.25">
      <c r="A1513" s="204"/>
    </row>
    <row r="1514" spans="1:1" x14ac:dyDescent="0.25">
      <c r="A1514" s="204"/>
    </row>
    <row r="1515" spans="1:1" x14ac:dyDescent="0.25">
      <c r="A1515" s="204"/>
    </row>
    <row r="1516" spans="1:1" x14ac:dyDescent="0.25">
      <c r="A1516" s="204"/>
    </row>
    <row r="1517" spans="1:1" x14ac:dyDescent="0.25">
      <c r="A1517" s="204"/>
    </row>
    <row r="1518" spans="1:1" x14ac:dyDescent="0.25">
      <c r="A1518" s="204"/>
    </row>
    <row r="1519" spans="1:1" x14ac:dyDescent="0.25">
      <c r="A1519" s="204"/>
    </row>
    <row r="1520" spans="1:1" x14ac:dyDescent="0.25">
      <c r="A1520" s="204"/>
    </row>
    <row r="1521" spans="1:1" x14ac:dyDescent="0.25">
      <c r="A1521" s="204"/>
    </row>
    <row r="1522" spans="1:1" x14ac:dyDescent="0.25">
      <c r="A1522" s="204"/>
    </row>
    <row r="1523" spans="1:1" x14ac:dyDescent="0.25">
      <c r="A1523" s="204"/>
    </row>
    <row r="1524" spans="1:1" x14ac:dyDescent="0.25">
      <c r="A1524" s="204"/>
    </row>
    <row r="1525" spans="1:1" x14ac:dyDescent="0.25">
      <c r="A1525" s="204"/>
    </row>
    <row r="1526" spans="1:1" x14ac:dyDescent="0.25">
      <c r="A1526" s="204"/>
    </row>
    <row r="1527" spans="1:1" x14ac:dyDescent="0.25">
      <c r="A1527" s="204"/>
    </row>
    <row r="1528" spans="1:1" x14ac:dyDescent="0.25">
      <c r="A1528" s="204"/>
    </row>
    <row r="1529" spans="1:1" x14ac:dyDescent="0.25">
      <c r="A1529" s="204"/>
    </row>
    <row r="1530" spans="1:1" x14ac:dyDescent="0.25">
      <c r="A1530" s="204"/>
    </row>
    <row r="1531" spans="1:1" x14ac:dyDescent="0.25">
      <c r="A1531" s="204"/>
    </row>
    <row r="1532" spans="1:1" x14ac:dyDescent="0.25">
      <c r="A1532" s="204"/>
    </row>
    <row r="1533" spans="1:1" x14ac:dyDescent="0.25">
      <c r="A1533" s="204"/>
    </row>
    <row r="1534" spans="1:1" x14ac:dyDescent="0.25">
      <c r="A1534" s="204"/>
    </row>
    <row r="1535" spans="1:1" x14ac:dyDescent="0.25">
      <c r="A1535" s="204"/>
    </row>
    <row r="1536" spans="1:1" x14ac:dyDescent="0.25">
      <c r="A1536" s="204"/>
    </row>
    <row r="1537" spans="1:1" x14ac:dyDescent="0.25">
      <c r="A1537" s="204"/>
    </row>
    <row r="1538" spans="1:1" x14ac:dyDescent="0.25">
      <c r="A1538" s="204"/>
    </row>
    <row r="1539" spans="1:1" x14ac:dyDescent="0.25">
      <c r="A1539" s="204"/>
    </row>
    <row r="1540" spans="1:1" x14ac:dyDescent="0.25">
      <c r="A1540" s="204"/>
    </row>
    <row r="1541" spans="1:1" x14ac:dyDescent="0.25">
      <c r="A1541" s="204"/>
    </row>
    <row r="1542" spans="1:1" x14ac:dyDescent="0.25">
      <c r="A1542" s="204"/>
    </row>
    <row r="1543" spans="1:1" x14ac:dyDescent="0.25">
      <c r="A1543" s="204"/>
    </row>
    <row r="1544" spans="1:1" x14ac:dyDescent="0.25">
      <c r="A1544" s="204"/>
    </row>
    <row r="1545" spans="1:1" x14ac:dyDescent="0.25">
      <c r="A1545" s="204"/>
    </row>
    <row r="1546" spans="1:1" x14ac:dyDescent="0.25">
      <c r="A1546" s="204"/>
    </row>
    <row r="1547" spans="1:1" x14ac:dyDescent="0.25">
      <c r="A1547" s="204"/>
    </row>
    <row r="1548" spans="1:1" x14ac:dyDescent="0.25">
      <c r="A1548" s="204"/>
    </row>
    <row r="1549" spans="1:1" x14ac:dyDescent="0.25">
      <c r="A1549" s="204"/>
    </row>
    <row r="1550" spans="1:1" x14ac:dyDescent="0.25">
      <c r="A1550" s="204"/>
    </row>
    <row r="1551" spans="1:1" x14ac:dyDescent="0.25">
      <c r="A1551" s="204"/>
    </row>
    <row r="1552" spans="1:1" x14ac:dyDescent="0.25">
      <c r="A1552" s="204"/>
    </row>
    <row r="1553" spans="1:1" x14ac:dyDescent="0.25">
      <c r="A1553" s="204"/>
    </row>
    <row r="1554" spans="1:1" x14ac:dyDescent="0.25">
      <c r="A1554" s="204"/>
    </row>
    <row r="1555" spans="1:1" x14ac:dyDescent="0.25">
      <c r="A1555" s="204"/>
    </row>
    <row r="1556" spans="1:1" x14ac:dyDescent="0.25">
      <c r="A1556" s="204"/>
    </row>
    <row r="1557" spans="1:1" x14ac:dyDescent="0.25">
      <c r="A1557" s="204"/>
    </row>
    <row r="1558" spans="1:1" x14ac:dyDescent="0.25">
      <c r="A1558" s="204"/>
    </row>
    <row r="1559" spans="1:1" x14ac:dyDescent="0.25">
      <c r="A1559" s="204"/>
    </row>
    <row r="1560" spans="1:1" x14ac:dyDescent="0.25">
      <c r="A1560" s="204"/>
    </row>
    <row r="1561" spans="1:1" x14ac:dyDescent="0.25">
      <c r="A1561" s="204"/>
    </row>
    <row r="1562" spans="1:1" x14ac:dyDescent="0.25">
      <c r="A1562" s="204"/>
    </row>
    <row r="1563" spans="1:1" x14ac:dyDescent="0.25">
      <c r="A1563" s="204"/>
    </row>
    <row r="1564" spans="1:1" x14ac:dyDescent="0.25">
      <c r="A1564" s="204"/>
    </row>
    <row r="1565" spans="1:1" x14ac:dyDescent="0.25">
      <c r="A1565" s="204"/>
    </row>
    <row r="1566" spans="1:1" x14ac:dyDescent="0.25">
      <c r="A1566" s="204"/>
    </row>
    <row r="1567" spans="1:1" x14ac:dyDescent="0.25">
      <c r="A1567" s="204"/>
    </row>
    <row r="1568" spans="1:1" x14ac:dyDescent="0.25">
      <c r="A1568" s="204"/>
    </row>
    <row r="1569" spans="1:1" x14ac:dyDescent="0.25">
      <c r="A1569" s="204"/>
    </row>
    <row r="1570" spans="1:1" x14ac:dyDescent="0.25">
      <c r="A1570" s="204"/>
    </row>
    <row r="1571" spans="1:1" x14ac:dyDescent="0.25">
      <c r="A1571" s="204"/>
    </row>
    <row r="1572" spans="1:1" x14ac:dyDescent="0.25">
      <c r="A1572" s="204"/>
    </row>
    <row r="1573" spans="1:1" x14ac:dyDescent="0.25">
      <c r="A1573" s="204"/>
    </row>
    <row r="1574" spans="1:1" x14ac:dyDescent="0.25">
      <c r="A1574" s="204"/>
    </row>
    <row r="1575" spans="1:1" x14ac:dyDescent="0.25">
      <c r="A1575" s="204"/>
    </row>
    <row r="1576" spans="1:1" x14ac:dyDescent="0.25">
      <c r="A1576" s="204"/>
    </row>
    <row r="1577" spans="1:1" x14ac:dyDescent="0.25">
      <c r="A1577" s="204"/>
    </row>
    <row r="1578" spans="1:1" x14ac:dyDescent="0.25">
      <c r="A1578" s="204"/>
    </row>
    <row r="1579" spans="1:1" x14ac:dyDescent="0.25">
      <c r="A1579" s="204"/>
    </row>
    <row r="1580" spans="1:1" x14ac:dyDescent="0.25">
      <c r="A1580" s="204"/>
    </row>
    <row r="1581" spans="1:1" x14ac:dyDescent="0.25">
      <c r="A1581" s="204"/>
    </row>
    <row r="1582" spans="1:1" x14ac:dyDescent="0.25">
      <c r="A1582" s="204"/>
    </row>
    <row r="1583" spans="1:1" x14ac:dyDescent="0.25">
      <c r="A1583" s="204"/>
    </row>
    <row r="1584" spans="1:1" x14ac:dyDescent="0.25">
      <c r="A1584" s="204"/>
    </row>
    <row r="1585" spans="1:1" x14ac:dyDescent="0.25">
      <c r="A1585" s="204"/>
    </row>
    <row r="1586" spans="1:1" x14ac:dyDescent="0.25">
      <c r="A1586" s="204"/>
    </row>
    <row r="1587" spans="1:1" x14ac:dyDescent="0.25">
      <c r="A1587" s="204"/>
    </row>
    <row r="1588" spans="1:1" x14ac:dyDescent="0.25">
      <c r="A1588" s="204"/>
    </row>
    <row r="1589" spans="1:1" x14ac:dyDescent="0.25">
      <c r="A1589" s="204"/>
    </row>
    <row r="1590" spans="1:1" x14ac:dyDescent="0.25">
      <c r="A1590" s="204"/>
    </row>
    <row r="1591" spans="1:1" x14ac:dyDescent="0.25">
      <c r="A1591" s="204"/>
    </row>
    <row r="1592" spans="1:1" x14ac:dyDescent="0.25">
      <c r="A1592" s="204"/>
    </row>
    <row r="1593" spans="1:1" x14ac:dyDescent="0.25">
      <c r="A1593" s="204"/>
    </row>
    <row r="1594" spans="1:1" x14ac:dyDescent="0.25">
      <c r="A1594" s="204"/>
    </row>
    <row r="1595" spans="1:1" x14ac:dyDescent="0.25">
      <c r="A1595" s="204"/>
    </row>
    <row r="1596" spans="1:1" x14ac:dyDescent="0.25">
      <c r="A1596" s="204"/>
    </row>
    <row r="1597" spans="1:1" x14ac:dyDescent="0.25">
      <c r="A1597" s="204"/>
    </row>
    <row r="1598" spans="1:1" x14ac:dyDescent="0.25">
      <c r="A1598" s="204"/>
    </row>
    <row r="1599" spans="1:1" x14ac:dyDescent="0.25">
      <c r="A1599" s="204"/>
    </row>
    <row r="1600" spans="1:1" x14ac:dyDescent="0.25">
      <c r="A1600" s="204"/>
    </row>
    <row r="1601" spans="1:1" x14ac:dyDescent="0.25">
      <c r="A1601" s="204"/>
    </row>
    <row r="1602" spans="1:1" x14ac:dyDescent="0.25">
      <c r="A1602" s="204"/>
    </row>
    <row r="1603" spans="1:1" x14ac:dyDescent="0.25">
      <c r="A1603" s="204"/>
    </row>
    <row r="1604" spans="1:1" x14ac:dyDescent="0.25">
      <c r="A1604" s="204"/>
    </row>
    <row r="1605" spans="1:1" x14ac:dyDescent="0.25">
      <c r="A1605" s="204"/>
    </row>
    <row r="1606" spans="1:1" x14ac:dyDescent="0.25">
      <c r="A1606" s="204"/>
    </row>
    <row r="1607" spans="1:1" x14ac:dyDescent="0.25">
      <c r="A1607" s="204"/>
    </row>
    <row r="1608" spans="1:1" x14ac:dyDescent="0.25">
      <c r="A1608" s="204"/>
    </row>
    <row r="1609" spans="1:1" x14ac:dyDescent="0.25">
      <c r="A1609" s="204"/>
    </row>
    <row r="1610" spans="1:1" x14ac:dyDescent="0.25">
      <c r="A1610" s="204"/>
    </row>
    <row r="1611" spans="1:1" x14ac:dyDescent="0.25">
      <c r="A1611" s="204"/>
    </row>
    <row r="1612" spans="1:1" x14ac:dyDescent="0.25">
      <c r="A1612" s="204"/>
    </row>
    <row r="1613" spans="1:1" x14ac:dyDescent="0.25">
      <c r="A1613" s="204"/>
    </row>
    <row r="1614" spans="1:1" x14ac:dyDescent="0.25">
      <c r="A1614" s="204"/>
    </row>
    <row r="1615" spans="1:1" x14ac:dyDescent="0.25">
      <c r="A1615" s="204"/>
    </row>
    <row r="1616" spans="1:1" x14ac:dyDescent="0.25">
      <c r="A1616" s="204"/>
    </row>
    <row r="1617" spans="1:1" x14ac:dyDescent="0.25">
      <c r="A1617" s="204"/>
    </row>
    <row r="1618" spans="1:1" x14ac:dyDescent="0.25">
      <c r="A1618" s="204"/>
    </row>
    <row r="1619" spans="1:1" x14ac:dyDescent="0.25">
      <c r="A1619" s="204"/>
    </row>
    <row r="1620" spans="1:1" x14ac:dyDescent="0.25">
      <c r="A1620" s="204"/>
    </row>
    <row r="1621" spans="1:1" x14ac:dyDescent="0.25">
      <c r="A1621" s="204"/>
    </row>
    <row r="1622" spans="1:1" x14ac:dyDescent="0.25">
      <c r="A1622" s="204"/>
    </row>
    <row r="1623" spans="1:1" x14ac:dyDescent="0.25">
      <c r="A1623" s="204"/>
    </row>
    <row r="1624" spans="1:1" x14ac:dyDescent="0.25">
      <c r="A1624" s="204"/>
    </row>
    <row r="1625" spans="1:1" x14ac:dyDescent="0.25">
      <c r="A1625" s="204"/>
    </row>
    <row r="1626" spans="1:1" x14ac:dyDescent="0.25">
      <c r="A1626" s="204"/>
    </row>
    <row r="1627" spans="1:1" x14ac:dyDescent="0.25">
      <c r="A1627" s="204"/>
    </row>
    <row r="1628" spans="1:1" x14ac:dyDescent="0.25">
      <c r="A1628" s="204"/>
    </row>
    <row r="1629" spans="1:1" x14ac:dyDescent="0.25">
      <c r="A1629" s="204"/>
    </row>
    <row r="1630" spans="1:1" x14ac:dyDescent="0.25">
      <c r="A1630" s="204"/>
    </row>
    <row r="1631" spans="1:1" x14ac:dyDescent="0.25">
      <c r="A1631" s="204"/>
    </row>
    <row r="1632" spans="1:1" x14ac:dyDescent="0.25">
      <c r="A1632" s="204"/>
    </row>
    <row r="1633" spans="1:1" x14ac:dyDescent="0.25">
      <c r="A1633" s="204"/>
    </row>
    <row r="1634" spans="1:1" x14ac:dyDescent="0.25">
      <c r="A1634" s="204"/>
    </row>
    <row r="1635" spans="1:1" x14ac:dyDescent="0.25">
      <c r="A1635" s="204"/>
    </row>
    <row r="1636" spans="1:1" x14ac:dyDescent="0.25">
      <c r="A1636" s="204"/>
    </row>
    <row r="1637" spans="1:1" x14ac:dyDescent="0.25">
      <c r="A1637" s="204"/>
    </row>
    <row r="1638" spans="1:1" x14ac:dyDescent="0.25">
      <c r="A1638" s="204"/>
    </row>
    <row r="1639" spans="1:1" x14ac:dyDescent="0.25">
      <c r="A1639" s="204"/>
    </row>
    <row r="1640" spans="1:1" x14ac:dyDescent="0.25">
      <c r="A1640" s="204"/>
    </row>
    <row r="1641" spans="1:1" x14ac:dyDescent="0.25">
      <c r="A1641" s="204"/>
    </row>
    <row r="1642" spans="1:1" x14ac:dyDescent="0.25">
      <c r="A1642" s="204"/>
    </row>
    <row r="1643" spans="1:1" x14ac:dyDescent="0.25">
      <c r="A1643" s="204"/>
    </row>
    <row r="1644" spans="1:1" x14ac:dyDescent="0.25">
      <c r="A1644" s="204"/>
    </row>
    <row r="1645" spans="1:1" x14ac:dyDescent="0.25">
      <c r="A1645" s="204"/>
    </row>
    <row r="1646" spans="1:1" x14ac:dyDescent="0.25">
      <c r="A1646" s="204"/>
    </row>
    <row r="1647" spans="1:1" x14ac:dyDescent="0.25">
      <c r="A1647" s="204"/>
    </row>
    <row r="1648" spans="1:1" x14ac:dyDescent="0.25">
      <c r="A1648" s="204"/>
    </row>
    <row r="1649" spans="1:1" x14ac:dyDescent="0.25">
      <c r="A1649" s="204"/>
    </row>
    <row r="1650" spans="1:1" x14ac:dyDescent="0.25">
      <c r="A1650" s="204"/>
    </row>
    <row r="1651" spans="1:1" x14ac:dyDescent="0.25">
      <c r="A1651" s="204"/>
    </row>
    <row r="1652" spans="1:1" x14ac:dyDescent="0.25">
      <c r="A1652" s="204"/>
    </row>
    <row r="1653" spans="1:1" x14ac:dyDescent="0.25">
      <c r="A1653" s="204"/>
    </row>
    <row r="1654" spans="1:1" x14ac:dyDescent="0.25">
      <c r="A1654" s="204"/>
    </row>
    <row r="1655" spans="1:1" x14ac:dyDescent="0.25">
      <c r="A1655" s="204"/>
    </row>
    <row r="1656" spans="1:1" x14ac:dyDescent="0.25">
      <c r="A1656" s="204"/>
    </row>
    <row r="1657" spans="1:1" x14ac:dyDescent="0.25">
      <c r="A1657" s="204"/>
    </row>
    <row r="1658" spans="1:1" x14ac:dyDescent="0.25">
      <c r="A1658" s="204"/>
    </row>
    <row r="1659" spans="1:1" x14ac:dyDescent="0.25">
      <c r="A1659" s="204"/>
    </row>
    <row r="1660" spans="1:1" x14ac:dyDescent="0.25">
      <c r="A1660" s="204"/>
    </row>
    <row r="1661" spans="1:1" x14ac:dyDescent="0.25">
      <c r="A1661" s="204"/>
    </row>
    <row r="1662" spans="1:1" x14ac:dyDescent="0.25">
      <c r="A1662" s="204"/>
    </row>
    <row r="1663" spans="1:1" x14ac:dyDescent="0.25">
      <c r="A1663" s="204"/>
    </row>
    <row r="1664" spans="1:1" x14ac:dyDescent="0.25">
      <c r="A1664" s="204"/>
    </row>
    <row r="1665" spans="1:1" x14ac:dyDescent="0.25">
      <c r="A1665" s="204"/>
    </row>
    <row r="1666" spans="1:1" x14ac:dyDescent="0.25">
      <c r="A1666" s="204"/>
    </row>
    <row r="1667" spans="1:1" x14ac:dyDescent="0.25">
      <c r="A1667" s="204"/>
    </row>
    <row r="1668" spans="1:1" x14ac:dyDescent="0.25">
      <c r="A1668" s="204"/>
    </row>
    <row r="1669" spans="1:1" x14ac:dyDescent="0.25">
      <c r="A1669" s="204"/>
    </row>
    <row r="1670" spans="1:1" x14ac:dyDescent="0.25">
      <c r="A1670" s="204"/>
    </row>
    <row r="1671" spans="1:1" x14ac:dyDescent="0.25">
      <c r="A1671" s="204"/>
    </row>
    <row r="1672" spans="1:1" x14ac:dyDescent="0.25">
      <c r="A1672" s="204"/>
    </row>
    <row r="1673" spans="1:1" x14ac:dyDescent="0.25">
      <c r="A1673" s="204"/>
    </row>
    <row r="1674" spans="1:1" x14ac:dyDescent="0.25">
      <c r="A1674" s="204"/>
    </row>
    <row r="1675" spans="1:1" x14ac:dyDescent="0.25">
      <c r="A1675" s="204"/>
    </row>
    <row r="1676" spans="1:1" x14ac:dyDescent="0.25">
      <c r="A1676" s="204"/>
    </row>
    <row r="1677" spans="1:1" x14ac:dyDescent="0.25">
      <c r="A1677" s="204"/>
    </row>
    <row r="1678" spans="1:1" x14ac:dyDescent="0.25">
      <c r="A1678" s="204"/>
    </row>
    <row r="1679" spans="1:1" x14ac:dyDescent="0.25">
      <c r="A1679" s="204"/>
    </row>
    <row r="1680" spans="1:1" x14ac:dyDescent="0.25">
      <c r="A1680" s="204"/>
    </row>
    <row r="1681" spans="1:1" x14ac:dyDescent="0.25">
      <c r="A1681" s="204"/>
    </row>
    <row r="1682" spans="1:1" x14ac:dyDescent="0.25">
      <c r="A1682" s="204"/>
    </row>
    <row r="1683" spans="1:1" x14ac:dyDescent="0.25">
      <c r="A1683" s="204"/>
    </row>
    <row r="1684" spans="1:1" x14ac:dyDescent="0.25">
      <c r="A1684" s="204"/>
    </row>
    <row r="1685" spans="1:1" x14ac:dyDescent="0.25">
      <c r="A1685" s="204"/>
    </row>
    <row r="1686" spans="1:1" x14ac:dyDescent="0.25">
      <c r="A1686" s="204"/>
    </row>
    <row r="1687" spans="1:1" x14ac:dyDescent="0.25">
      <c r="A1687" s="204"/>
    </row>
    <row r="1688" spans="1:1" x14ac:dyDescent="0.25">
      <c r="A1688" s="204"/>
    </row>
    <row r="1689" spans="1:1" x14ac:dyDescent="0.25">
      <c r="A1689" s="204"/>
    </row>
    <row r="1690" spans="1:1" x14ac:dyDescent="0.25">
      <c r="A1690" s="204"/>
    </row>
    <row r="1691" spans="1:1" x14ac:dyDescent="0.25">
      <c r="A1691" s="204"/>
    </row>
    <row r="1692" spans="1:1" x14ac:dyDescent="0.25">
      <c r="A1692" s="204"/>
    </row>
    <row r="1693" spans="1:1" x14ac:dyDescent="0.25">
      <c r="A1693" s="204"/>
    </row>
    <row r="1694" spans="1:1" x14ac:dyDescent="0.25">
      <c r="A1694" s="204"/>
    </row>
    <row r="1695" spans="1:1" x14ac:dyDescent="0.25">
      <c r="A1695" s="204"/>
    </row>
    <row r="1696" spans="1:1" x14ac:dyDescent="0.25">
      <c r="A1696" s="204"/>
    </row>
    <row r="1697" spans="1:1" x14ac:dyDescent="0.25">
      <c r="A1697" s="204"/>
    </row>
    <row r="1698" spans="1:1" x14ac:dyDescent="0.25">
      <c r="A1698" s="204"/>
    </row>
    <row r="1699" spans="1:1" x14ac:dyDescent="0.25">
      <c r="A1699" s="204"/>
    </row>
    <row r="1700" spans="1:1" x14ac:dyDescent="0.25">
      <c r="A1700" s="204"/>
    </row>
    <row r="1701" spans="1:1" x14ac:dyDescent="0.25">
      <c r="A1701" s="204"/>
    </row>
    <row r="1702" spans="1:1" x14ac:dyDescent="0.25">
      <c r="A1702" s="204"/>
    </row>
    <row r="1703" spans="1:1" x14ac:dyDescent="0.25">
      <c r="A1703" s="204"/>
    </row>
    <row r="1704" spans="1:1" x14ac:dyDescent="0.25">
      <c r="A1704" s="204"/>
    </row>
    <row r="1705" spans="1:1" x14ac:dyDescent="0.25">
      <c r="A1705" s="204"/>
    </row>
    <row r="1706" spans="1:1" x14ac:dyDescent="0.25">
      <c r="A1706" s="204"/>
    </row>
    <row r="1707" spans="1:1" x14ac:dyDescent="0.25">
      <c r="A1707" s="204"/>
    </row>
    <row r="1708" spans="1:1" x14ac:dyDescent="0.25">
      <c r="A1708" s="204"/>
    </row>
    <row r="1709" spans="1:1" x14ac:dyDescent="0.25">
      <c r="A1709" s="204"/>
    </row>
    <row r="1710" spans="1:1" x14ac:dyDescent="0.25">
      <c r="A1710" s="204"/>
    </row>
    <row r="1711" spans="1:1" x14ac:dyDescent="0.25">
      <c r="A1711" s="204"/>
    </row>
    <row r="1712" spans="1:1" x14ac:dyDescent="0.25">
      <c r="A1712" s="204"/>
    </row>
    <row r="1713" spans="1:1" x14ac:dyDescent="0.25">
      <c r="A1713" s="204"/>
    </row>
    <row r="1714" spans="1:1" x14ac:dyDescent="0.25">
      <c r="A1714" s="204"/>
    </row>
    <row r="1715" spans="1:1" x14ac:dyDescent="0.25">
      <c r="A1715" s="204"/>
    </row>
    <row r="1716" spans="1:1" x14ac:dyDescent="0.25">
      <c r="A1716" s="204"/>
    </row>
    <row r="1717" spans="1:1" x14ac:dyDescent="0.25">
      <c r="A1717" s="204"/>
    </row>
    <row r="1718" spans="1:1" x14ac:dyDescent="0.25">
      <c r="A1718" s="204"/>
    </row>
    <row r="1719" spans="1:1" x14ac:dyDescent="0.25">
      <c r="A1719" s="204"/>
    </row>
    <row r="1720" spans="1:1" x14ac:dyDescent="0.25">
      <c r="A1720" s="204"/>
    </row>
    <row r="1721" spans="1:1" x14ac:dyDescent="0.25">
      <c r="A1721" s="204"/>
    </row>
    <row r="1722" spans="1:1" x14ac:dyDescent="0.25">
      <c r="A1722" s="204"/>
    </row>
    <row r="1723" spans="1:1" x14ac:dyDescent="0.25">
      <c r="A1723" s="204"/>
    </row>
    <row r="1724" spans="1:1" x14ac:dyDescent="0.25">
      <c r="A1724" s="204"/>
    </row>
    <row r="1725" spans="1:1" x14ac:dyDescent="0.25">
      <c r="A1725" s="204"/>
    </row>
    <row r="1726" spans="1:1" x14ac:dyDescent="0.25">
      <c r="A1726" s="204"/>
    </row>
    <row r="1727" spans="1:1" x14ac:dyDescent="0.25">
      <c r="A1727" s="204"/>
    </row>
    <row r="1728" spans="1:1" x14ac:dyDescent="0.25">
      <c r="A1728" s="204"/>
    </row>
    <row r="1729" spans="1:1" x14ac:dyDescent="0.25">
      <c r="A1729" s="204"/>
    </row>
    <row r="1730" spans="1:1" x14ac:dyDescent="0.25">
      <c r="A1730" s="204"/>
    </row>
    <row r="1731" spans="1:1" x14ac:dyDescent="0.25">
      <c r="A1731" s="204"/>
    </row>
    <row r="1732" spans="1:1" x14ac:dyDescent="0.25">
      <c r="A1732" s="204"/>
    </row>
    <row r="1733" spans="1:1" x14ac:dyDescent="0.25">
      <c r="A1733" s="204"/>
    </row>
    <row r="1734" spans="1:1" x14ac:dyDescent="0.25">
      <c r="A1734" s="204"/>
    </row>
    <row r="1735" spans="1:1" x14ac:dyDescent="0.25">
      <c r="A1735" s="204"/>
    </row>
    <row r="1736" spans="1:1" x14ac:dyDescent="0.25">
      <c r="A1736" s="204"/>
    </row>
    <row r="1737" spans="1:1" x14ac:dyDescent="0.25">
      <c r="A1737" s="204"/>
    </row>
    <row r="1738" spans="1:1" x14ac:dyDescent="0.25">
      <c r="A1738" s="204"/>
    </row>
    <row r="1739" spans="1:1" x14ac:dyDescent="0.25">
      <c r="A1739" s="204"/>
    </row>
    <row r="1740" spans="1:1" x14ac:dyDescent="0.25">
      <c r="A1740" s="204"/>
    </row>
    <row r="1741" spans="1:1" x14ac:dyDescent="0.25">
      <c r="A1741" s="204"/>
    </row>
    <row r="1742" spans="1:1" x14ac:dyDescent="0.25">
      <c r="A1742" s="204"/>
    </row>
    <row r="1743" spans="1:1" x14ac:dyDescent="0.25">
      <c r="A1743" s="204"/>
    </row>
    <row r="1744" spans="1:1" x14ac:dyDescent="0.25">
      <c r="A1744" s="204"/>
    </row>
    <row r="1745" spans="1:1" x14ac:dyDescent="0.25">
      <c r="A1745" s="204"/>
    </row>
    <row r="1746" spans="1:1" x14ac:dyDescent="0.25">
      <c r="A1746" s="204"/>
    </row>
    <row r="1747" spans="1:1" x14ac:dyDescent="0.25">
      <c r="A1747" s="204"/>
    </row>
    <row r="1748" spans="1:1" x14ac:dyDescent="0.25">
      <c r="A1748" s="204"/>
    </row>
    <row r="1749" spans="1:1" x14ac:dyDescent="0.25">
      <c r="A1749" s="204"/>
    </row>
    <row r="1750" spans="1:1" x14ac:dyDescent="0.25">
      <c r="A1750" s="204"/>
    </row>
    <row r="1751" spans="1:1" x14ac:dyDescent="0.25">
      <c r="A1751" s="204"/>
    </row>
    <row r="1752" spans="1:1" x14ac:dyDescent="0.25">
      <c r="A1752" s="204"/>
    </row>
    <row r="1753" spans="1:1" x14ac:dyDescent="0.25">
      <c r="A1753" s="204"/>
    </row>
    <row r="1754" spans="1:1" x14ac:dyDescent="0.25">
      <c r="A1754" s="204"/>
    </row>
    <row r="1755" spans="1:1" x14ac:dyDescent="0.25">
      <c r="A1755" s="204"/>
    </row>
    <row r="1756" spans="1:1" x14ac:dyDescent="0.25">
      <c r="A1756" s="204"/>
    </row>
    <row r="1757" spans="1:1" x14ac:dyDescent="0.25">
      <c r="A1757" s="204"/>
    </row>
    <row r="1758" spans="1:1" x14ac:dyDescent="0.25">
      <c r="A1758" s="204"/>
    </row>
    <row r="1759" spans="1:1" x14ac:dyDescent="0.25">
      <c r="A1759" s="204"/>
    </row>
    <row r="1760" spans="1:1" x14ac:dyDescent="0.25">
      <c r="A1760" s="204"/>
    </row>
    <row r="1761" spans="1:1" x14ac:dyDescent="0.25">
      <c r="A1761" s="204"/>
    </row>
    <row r="1762" spans="1:1" x14ac:dyDescent="0.25">
      <c r="A1762" s="204"/>
    </row>
    <row r="1763" spans="1:1" x14ac:dyDescent="0.25">
      <c r="A1763" s="204"/>
    </row>
    <row r="1764" spans="1:1" x14ac:dyDescent="0.25">
      <c r="A1764" s="204"/>
    </row>
    <row r="1765" spans="1:1" x14ac:dyDescent="0.25">
      <c r="A1765" s="204"/>
    </row>
    <row r="1766" spans="1:1" x14ac:dyDescent="0.25">
      <c r="A1766" s="204"/>
    </row>
    <row r="1767" spans="1:1" x14ac:dyDescent="0.25">
      <c r="A1767" s="204"/>
    </row>
    <row r="1768" spans="1:1" x14ac:dyDescent="0.25">
      <c r="A1768" s="204"/>
    </row>
    <row r="1769" spans="1:1" x14ac:dyDescent="0.25">
      <c r="A1769" s="204"/>
    </row>
    <row r="1770" spans="1:1" x14ac:dyDescent="0.25">
      <c r="A1770" s="204"/>
    </row>
    <row r="1771" spans="1:1" x14ac:dyDescent="0.25">
      <c r="A1771" s="204"/>
    </row>
    <row r="1772" spans="1:1" x14ac:dyDescent="0.25">
      <c r="A1772" s="204"/>
    </row>
    <row r="1773" spans="1:1" x14ac:dyDescent="0.25">
      <c r="A1773" s="204"/>
    </row>
    <row r="1774" spans="1:1" x14ac:dyDescent="0.25">
      <c r="A1774" s="204"/>
    </row>
    <row r="1775" spans="1:1" x14ac:dyDescent="0.25">
      <c r="A1775" s="204"/>
    </row>
    <row r="1776" spans="1:1" x14ac:dyDescent="0.25">
      <c r="A1776" s="204"/>
    </row>
    <row r="1777" spans="1:1" x14ac:dyDescent="0.25">
      <c r="A1777" s="204"/>
    </row>
    <row r="1778" spans="1:1" x14ac:dyDescent="0.25">
      <c r="A1778" s="204"/>
    </row>
    <row r="1779" spans="1:1" x14ac:dyDescent="0.25">
      <c r="A1779" s="204"/>
    </row>
    <row r="1780" spans="1:1" x14ac:dyDescent="0.25">
      <c r="A1780" s="204"/>
    </row>
    <row r="1781" spans="1:1" x14ac:dyDescent="0.25">
      <c r="A1781" s="204"/>
    </row>
    <row r="1782" spans="1:1" x14ac:dyDescent="0.25">
      <c r="A1782" s="204"/>
    </row>
    <row r="1783" spans="1:1" x14ac:dyDescent="0.25">
      <c r="A1783" s="204"/>
    </row>
    <row r="1784" spans="1:1" x14ac:dyDescent="0.25">
      <c r="A1784" s="204"/>
    </row>
    <row r="1785" spans="1:1" x14ac:dyDescent="0.25">
      <c r="A1785" s="204"/>
    </row>
    <row r="1786" spans="1:1" x14ac:dyDescent="0.25">
      <c r="A1786" s="204"/>
    </row>
    <row r="1787" spans="1:1" x14ac:dyDescent="0.25">
      <c r="A1787" s="204"/>
    </row>
    <row r="1788" spans="1:1" x14ac:dyDescent="0.25">
      <c r="A1788" s="204"/>
    </row>
    <row r="1789" spans="1:1" x14ac:dyDescent="0.25">
      <c r="A1789" s="204"/>
    </row>
    <row r="1790" spans="1:1" x14ac:dyDescent="0.25">
      <c r="A1790" s="204"/>
    </row>
    <row r="1791" spans="1:1" x14ac:dyDescent="0.25">
      <c r="A1791" s="204"/>
    </row>
    <row r="1792" spans="1:1" x14ac:dyDescent="0.25">
      <c r="A1792" s="204"/>
    </row>
    <row r="1793" spans="1:1" x14ac:dyDescent="0.25">
      <c r="A1793" s="204"/>
    </row>
    <row r="1794" spans="1:1" x14ac:dyDescent="0.25">
      <c r="A1794" s="204"/>
    </row>
    <row r="1795" spans="1:1" x14ac:dyDescent="0.25">
      <c r="A1795" s="204"/>
    </row>
    <row r="1796" spans="1:1" x14ac:dyDescent="0.25">
      <c r="A1796" s="204"/>
    </row>
    <row r="1797" spans="1:1" x14ac:dyDescent="0.25">
      <c r="A1797" s="204"/>
    </row>
    <row r="1798" spans="1:1" x14ac:dyDescent="0.25">
      <c r="A1798" s="204"/>
    </row>
    <row r="1799" spans="1:1" x14ac:dyDescent="0.25">
      <c r="A1799" s="204"/>
    </row>
    <row r="1800" spans="1:1" x14ac:dyDescent="0.25">
      <c r="A1800" s="204"/>
    </row>
    <row r="1801" spans="1:1" x14ac:dyDescent="0.25">
      <c r="A1801" s="204"/>
    </row>
    <row r="1802" spans="1:1" x14ac:dyDescent="0.25">
      <c r="A1802" s="204"/>
    </row>
    <row r="1803" spans="1:1" x14ac:dyDescent="0.25">
      <c r="A1803" s="204"/>
    </row>
    <row r="1804" spans="1:1" x14ac:dyDescent="0.25">
      <c r="A1804" s="204"/>
    </row>
    <row r="1805" spans="1:1" x14ac:dyDescent="0.25">
      <c r="A1805" s="204"/>
    </row>
    <row r="1806" spans="1:1" x14ac:dyDescent="0.25">
      <c r="A1806" s="204"/>
    </row>
    <row r="1807" spans="1:1" x14ac:dyDescent="0.25">
      <c r="A1807" s="204"/>
    </row>
    <row r="1808" spans="1:1" x14ac:dyDescent="0.25">
      <c r="A1808" s="204"/>
    </row>
    <row r="1809" spans="1:1" x14ac:dyDescent="0.25">
      <c r="A1809" s="204"/>
    </row>
    <row r="1810" spans="1:1" x14ac:dyDescent="0.25">
      <c r="A1810" s="204"/>
    </row>
    <row r="1811" spans="1:1" x14ac:dyDescent="0.25">
      <c r="A1811" s="204"/>
    </row>
    <row r="1812" spans="1:1" x14ac:dyDescent="0.25">
      <c r="A1812" s="204"/>
    </row>
    <row r="1813" spans="1:1" x14ac:dyDescent="0.25">
      <c r="A1813" s="204"/>
    </row>
    <row r="1814" spans="1:1" x14ac:dyDescent="0.25">
      <c r="A1814" s="204"/>
    </row>
    <row r="1815" spans="1:1" x14ac:dyDescent="0.25">
      <c r="A1815" s="204"/>
    </row>
    <row r="1816" spans="1:1" x14ac:dyDescent="0.25">
      <c r="A1816" s="204"/>
    </row>
    <row r="1817" spans="1:1" x14ac:dyDescent="0.25">
      <c r="A1817" s="204"/>
    </row>
    <row r="1818" spans="1:1" x14ac:dyDescent="0.25">
      <c r="A1818" s="204"/>
    </row>
    <row r="1819" spans="1:1" x14ac:dyDescent="0.25">
      <c r="A1819" s="204"/>
    </row>
    <row r="1820" spans="1:1" x14ac:dyDescent="0.25">
      <c r="A1820" s="204"/>
    </row>
    <row r="1821" spans="1:1" x14ac:dyDescent="0.25">
      <c r="A1821" s="204"/>
    </row>
    <row r="1822" spans="1:1" x14ac:dyDescent="0.25">
      <c r="A1822" s="204"/>
    </row>
    <row r="1823" spans="1:1" x14ac:dyDescent="0.25">
      <c r="A1823" s="204"/>
    </row>
    <row r="1824" spans="1:1" x14ac:dyDescent="0.25">
      <c r="A1824" s="204"/>
    </row>
    <row r="1825" spans="1:1" x14ac:dyDescent="0.25">
      <c r="A1825" s="204"/>
    </row>
    <row r="1826" spans="1:1" x14ac:dyDescent="0.25">
      <c r="A1826" s="204"/>
    </row>
    <row r="1827" spans="1:1" x14ac:dyDescent="0.25">
      <c r="A1827" s="204"/>
    </row>
    <row r="1828" spans="1:1" x14ac:dyDescent="0.25">
      <c r="A1828" s="204"/>
    </row>
    <row r="1829" spans="1:1" x14ac:dyDescent="0.25">
      <c r="A1829" s="204"/>
    </row>
    <row r="1830" spans="1:1" x14ac:dyDescent="0.25">
      <c r="A1830" s="204"/>
    </row>
    <row r="1831" spans="1:1" x14ac:dyDescent="0.25">
      <c r="A1831" s="204"/>
    </row>
    <row r="1832" spans="1:1" x14ac:dyDescent="0.25">
      <c r="A1832" s="204"/>
    </row>
    <row r="1833" spans="1:1" x14ac:dyDescent="0.25">
      <c r="A1833" s="204"/>
    </row>
    <row r="1834" spans="1:1" x14ac:dyDescent="0.25">
      <c r="A1834" s="204"/>
    </row>
    <row r="1835" spans="1:1" x14ac:dyDescent="0.25">
      <c r="A1835" s="204"/>
    </row>
    <row r="1836" spans="1:1" x14ac:dyDescent="0.25">
      <c r="A1836" s="204"/>
    </row>
    <row r="1837" spans="1:1" x14ac:dyDescent="0.25">
      <c r="A1837" s="204"/>
    </row>
    <row r="1838" spans="1:1" x14ac:dyDescent="0.25">
      <c r="A1838" s="204"/>
    </row>
    <row r="1839" spans="1:1" x14ac:dyDescent="0.25">
      <c r="A1839" s="204"/>
    </row>
    <row r="1840" spans="1:1" x14ac:dyDescent="0.25">
      <c r="A1840" s="204"/>
    </row>
    <row r="1841" spans="1:1" x14ac:dyDescent="0.25">
      <c r="A1841" s="204"/>
    </row>
    <row r="1842" spans="1:1" x14ac:dyDescent="0.25">
      <c r="A1842" s="204"/>
    </row>
    <row r="1843" spans="1:1" x14ac:dyDescent="0.25">
      <c r="A1843" s="204"/>
    </row>
    <row r="1844" spans="1:1" x14ac:dyDescent="0.25">
      <c r="A1844" s="204"/>
    </row>
    <row r="1845" spans="1:1" x14ac:dyDescent="0.25">
      <c r="A1845" s="204"/>
    </row>
    <row r="1846" spans="1:1" x14ac:dyDescent="0.25">
      <c r="A1846" s="204"/>
    </row>
    <row r="1847" spans="1:1" x14ac:dyDescent="0.25">
      <c r="A1847" s="204"/>
    </row>
    <row r="1848" spans="1:1" x14ac:dyDescent="0.25">
      <c r="A1848" s="204"/>
    </row>
    <row r="1849" spans="1:1" x14ac:dyDescent="0.25">
      <c r="A1849" s="204"/>
    </row>
    <row r="1850" spans="1:1" x14ac:dyDescent="0.25">
      <c r="A1850" s="204"/>
    </row>
    <row r="1851" spans="1:1" x14ac:dyDescent="0.25">
      <c r="A1851" s="204"/>
    </row>
    <row r="1852" spans="1:1" x14ac:dyDescent="0.25">
      <c r="A1852" s="204"/>
    </row>
    <row r="1853" spans="1:1" x14ac:dyDescent="0.25">
      <c r="A1853" s="204"/>
    </row>
    <row r="1854" spans="1:1" x14ac:dyDescent="0.25">
      <c r="A1854" s="204"/>
    </row>
    <row r="1855" spans="1:1" x14ac:dyDescent="0.25">
      <c r="A1855" s="204"/>
    </row>
    <row r="1856" spans="1:1" x14ac:dyDescent="0.25">
      <c r="A1856" s="204"/>
    </row>
    <row r="1857" spans="1:1" x14ac:dyDescent="0.25">
      <c r="A1857" s="204"/>
    </row>
    <row r="1858" spans="1:1" x14ac:dyDescent="0.25">
      <c r="A1858" s="204"/>
    </row>
    <row r="1859" spans="1:1" x14ac:dyDescent="0.25">
      <c r="A1859" s="204"/>
    </row>
    <row r="1860" spans="1:1" x14ac:dyDescent="0.25">
      <c r="A1860" s="204"/>
    </row>
    <row r="1861" spans="1:1" x14ac:dyDescent="0.25">
      <c r="A1861" s="204"/>
    </row>
    <row r="1862" spans="1:1" x14ac:dyDescent="0.25">
      <c r="A1862" s="204"/>
    </row>
    <row r="1863" spans="1:1" x14ac:dyDescent="0.25">
      <c r="A1863" s="204"/>
    </row>
    <row r="1864" spans="1:1" x14ac:dyDescent="0.25">
      <c r="A1864" s="204"/>
    </row>
    <row r="1865" spans="1:1" x14ac:dyDescent="0.25">
      <c r="A1865" s="204"/>
    </row>
    <row r="1866" spans="1:1" x14ac:dyDescent="0.25">
      <c r="A1866" s="204"/>
    </row>
    <row r="1867" spans="1:1" x14ac:dyDescent="0.25">
      <c r="A1867" s="204"/>
    </row>
    <row r="1868" spans="1:1" x14ac:dyDescent="0.25">
      <c r="A1868" s="204"/>
    </row>
    <row r="1869" spans="1:1" x14ac:dyDescent="0.25">
      <c r="A1869" s="204"/>
    </row>
    <row r="1870" spans="1:1" x14ac:dyDescent="0.25">
      <c r="A1870" s="204"/>
    </row>
    <row r="1871" spans="1:1" x14ac:dyDescent="0.25">
      <c r="A1871" s="204"/>
    </row>
    <row r="1872" spans="1:1" x14ac:dyDescent="0.25">
      <c r="A1872" s="204"/>
    </row>
    <row r="1873" spans="1:1" x14ac:dyDescent="0.25">
      <c r="A1873" s="204"/>
    </row>
    <row r="1874" spans="1:1" x14ac:dyDescent="0.25">
      <c r="A1874" s="204"/>
    </row>
    <row r="1875" spans="1:1" x14ac:dyDescent="0.25">
      <c r="A1875" s="204"/>
    </row>
    <row r="1876" spans="1:1" x14ac:dyDescent="0.25">
      <c r="A1876" s="204"/>
    </row>
    <row r="1877" spans="1:1" x14ac:dyDescent="0.25">
      <c r="A1877" s="204"/>
    </row>
    <row r="1878" spans="1:1" x14ac:dyDescent="0.25">
      <c r="A1878" s="204"/>
    </row>
    <row r="1879" spans="1:1" x14ac:dyDescent="0.25">
      <c r="A1879" s="204"/>
    </row>
    <row r="1880" spans="1:1" x14ac:dyDescent="0.25">
      <c r="A1880" s="204"/>
    </row>
    <row r="1881" spans="1:1" x14ac:dyDescent="0.25">
      <c r="A1881" s="204"/>
    </row>
    <row r="1882" spans="1:1" x14ac:dyDescent="0.25">
      <c r="A1882" s="204"/>
    </row>
    <row r="1883" spans="1:1" x14ac:dyDescent="0.25">
      <c r="A1883" s="204"/>
    </row>
    <row r="1884" spans="1:1" x14ac:dyDescent="0.25">
      <c r="A1884" s="204"/>
    </row>
    <row r="1885" spans="1:1" x14ac:dyDescent="0.25">
      <c r="A1885" s="204"/>
    </row>
    <row r="1886" spans="1:1" x14ac:dyDescent="0.25">
      <c r="A1886" s="204"/>
    </row>
    <row r="1887" spans="1:1" x14ac:dyDescent="0.25">
      <c r="A1887" s="204"/>
    </row>
    <row r="1888" spans="1:1" x14ac:dyDescent="0.25">
      <c r="A1888" s="204"/>
    </row>
    <row r="1889" spans="1:1" x14ac:dyDescent="0.25">
      <c r="A1889" s="204"/>
    </row>
    <row r="1890" spans="1:1" x14ac:dyDescent="0.25">
      <c r="A1890" s="204"/>
    </row>
    <row r="1891" spans="1:1" x14ac:dyDescent="0.25">
      <c r="A1891" s="204"/>
    </row>
    <row r="1892" spans="1:1" x14ac:dyDescent="0.25">
      <c r="A1892" s="204"/>
    </row>
    <row r="1893" spans="1:1" x14ac:dyDescent="0.25">
      <c r="A1893" s="204"/>
    </row>
    <row r="1894" spans="1:1" x14ac:dyDescent="0.25">
      <c r="A1894" s="204"/>
    </row>
    <row r="1895" spans="1:1" x14ac:dyDescent="0.25">
      <c r="A1895" s="204"/>
    </row>
    <row r="1896" spans="1:1" x14ac:dyDescent="0.25">
      <c r="A1896" s="204"/>
    </row>
    <row r="1897" spans="1:1" x14ac:dyDescent="0.25">
      <c r="A1897" s="204"/>
    </row>
    <row r="1898" spans="1:1" x14ac:dyDescent="0.25">
      <c r="A1898" s="204"/>
    </row>
    <row r="1899" spans="1:1" x14ac:dyDescent="0.25">
      <c r="A1899" s="204"/>
    </row>
    <row r="1900" spans="1:1" x14ac:dyDescent="0.25">
      <c r="A1900" s="204"/>
    </row>
    <row r="1901" spans="1:1" x14ac:dyDescent="0.25">
      <c r="A1901" s="204"/>
    </row>
    <row r="1902" spans="1:1" x14ac:dyDescent="0.25">
      <c r="A1902" s="204"/>
    </row>
    <row r="1903" spans="1:1" x14ac:dyDescent="0.25">
      <c r="A1903" s="204"/>
    </row>
    <row r="1904" spans="1:1" x14ac:dyDescent="0.25">
      <c r="A1904" s="204"/>
    </row>
    <row r="1905" spans="1:1" x14ac:dyDescent="0.25">
      <c r="A1905" s="204"/>
    </row>
    <row r="1906" spans="1:1" x14ac:dyDescent="0.25">
      <c r="A1906" s="204"/>
    </row>
    <row r="1907" spans="1:1" x14ac:dyDescent="0.25">
      <c r="A1907" s="204"/>
    </row>
    <row r="1908" spans="1:1" x14ac:dyDescent="0.25">
      <c r="A1908" s="204"/>
    </row>
    <row r="1909" spans="1:1" x14ac:dyDescent="0.25">
      <c r="A1909" s="204"/>
    </row>
    <row r="1910" spans="1:1" x14ac:dyDescent="0.25">
      <c r="A1910" s="204"/>
    </row>
    <row r="1911" spans="1:1" x14ac:dyDescent="0.25">
      <c r="A1911" s="204"/>
    </row>
    <row r="1912" spans="1:1" x14ac:dyDescent="0.25">
      <c r="A1912" s="204"/>
    </row>
    <row r="1913" spans="1:1" x14ac:dyDescent="0.25">
      <c r="A1913" s="204"/>
    </row>
    <row r="1914" spans="1:1" x14ac:dyDescent="0.25">
      <c r="A1914" s="204"/>
    </row>
    <row r="1915" spans="1:1" x14ac:dyDescent="0.25">
      <c r="A1915" s="204"/>
    </row>
    <row r="1916" spans="1:1" x14ac:dyDescent="0.25">
      <c r="A1916" s="204"/>
    </row>
    <row r="1917" spans="1:1" x14ac:dyDescent="0.25">
      <c r="A1917" s="204"/>
    </row>
    <row r="1918" spans="1:1" x14ac:dyDescent="0.25">
      <c r="A1918" s="204"/>
    </row>
    <row r="1919" spans="1:1" x14ac:dyDescent="0.25">
      <c r="A1919" s="204"/>
    </row>
    <row r="1920" spans="1:1" x14ac:dyDescent="0.25">
      <c r="A1920" s="204"/>
    </row>
    <row r="1921" spans="1:1" x14ac:dyDescent="0.25">
      <c r="A1921" s="204"/>
    </row>
    <row r="1922" spans="1:1" x14ac:dyDescent="0.25">
      <c r="A1922" s="204"/>
    </row>
    <row r="1923" spans="1:1" x14ac:dyDescent="0.25">
      <c r="A1923" s="204"/>
    </row>
    <row r="1924" spans="1:1" x14ac:dyDescent="0.25">
      <c r="A1924" s="204"/>
    </row>
    <row r="1925" spans="1:1" x14ac:dyDescent="0.25">
      <c r="A1925" s="204"/>
    </row>
    <row r="1926" spans="1:1" x14ac:dyDescent="0.25">
      <c r="A1926" s="204"/>
    </row>
    <row r="1927" spans="1:1" x14ac:dyDescent="0.25">
      <c r="A1927" s="204"/>
    </row>
    <row r="1928" spans="1:1" x14ac:dyDescent="0.25">
      <c r="A1928" s="204"/>
    </row>
    <row r="1929" spans="1:1" x14ac:dyDescent="0.25">
      <c r="A1929" s="204"/>
    </row>
    <row r="1930" spans="1:1" x14ac:dyDescent="0.25">
      <c r="A1930" s="204"/>
    </row>
    <row r="1931" spans="1:1" x14ac:dyDescent="0.25">
      <c r="A1931" s="204"/>
    </row>
    <row r="1932" spans="1:1" x14ac:dyDescent="0.25">
      <c r="A1932" s="204"/>
    </row>
    <row r="1933" spans="1:1" x14ac:dyDescent="0.25">
      <c r="A1933" s="204"/>
    </row>
    <row r="1934" spans="1:1" x14ac:dyDescent="0.25">
      <c r="A1934" s="204"/>
    </row>
    <row r="1935" spans="1:1" x14ac:dyDescent="0.25">
      <c r="A1935" s="204"/>
    </row>
    <row r="1936" spans="1:1" x14ac:dyDescent="0.25">
      <c r="A1936" s="204"/>
    </row>
    <row r="1937" spans="1:1" x14ac:dyDescent="0.25">
      <c r="A1937" s="204"/>
    </row>
    <row r="1938" spans="1:1" x14ac:dyDescent="0.25">
      <c r="A1938" s="204"/>
    </row>
    <row r="1939" spans="1:1" x14ac:dyDescent="0.25">
      <c r="A1939" s="204"/>
    </row>
    <row r="1940" spans="1:1" x14ac:dyDescent="0.25">
      <c r="A1940" s="204"/>
    </row>
    <row r="1941" spans="1:1" x14ac:dyDescent="0.25">
      <c r="A1941" s="204"/>
    </row>
    <row r="1942" spans="1:1" x14ac:dyDescent="0.25">
      <c r="A1942" s="204"/>
    </row>
    <row r="1943" spans="1:1" x14ac:dyDescent="0.25">
      <c r="A1943" s="204"/>
    </row>
    <row r="1944" spans="1:1" x14ac:dyDescent="0.25">
      <c r="A1944" s="204"/>
    </row>
    <row r="1945" spans="1:1" x14ac:dyDescent="0.25">
      <c r="A1945" s="204"/>
    </row>
    <row r="1946" spans="1:1" x14ac:dyDescent="0.25">
      <c r="A1946" s="204"/>
    </row>
    <row r="1947" spans="1:1" x14ac:dyDescent="0.25">
      <c r="A1947" s="204"/>
    </row>
    <row r="1948" spans="1:1" x14ac:dyDescent="0.25">
      <c r="A1948" s="204"/>
    </row>
    <row r="1949" spans="1:1" x14ac:dyDescent="0.25">
      <c r="A1949" s="204"/>
    </row>
    <row r="1950" spans="1:1" x14ac:dyDescent="0.25">
      <c r="A1950" s="204"/>
    </row>
    <row r="1951" spans="1:1" x14ac:dyDescent="0.25">
      <c r="A1951" s="204"/>
    </row>
    <row r="1952" spans="1:1" x14ac:dyDescent="0.25">
      <c r="A1952" s="204"/>
    </row>
    <row r="1953" spans="1:1" x14ac:dyDescent="0.25">
      <c r="A1953" s="204"/>
    </row>
    <row r="1954" spans="1:1" x14ac:dyDescent="0.25">
      <c r="A1954" s="204"/>
    </row>
    <row r="1955" spans="1:1" x14ac:dyDescent="0.25">
      <c r="A1955" s="204"/>
    </row>
    <row r="1956" spans="1:1" x14ac:dyDescent="0.25">
      <c r="A1956" s="204"/>
    </row>
    <row r="1957" spans="1:1" x14ac:dyDescent="0.25">
      <c r="A1957" s="204"/>
    </row>
    <row r="1958" spans="1:1" x14ac:dyDescent="0.25">
      <c r="A1958" s="204"/>
    </row>
    <row r="1959" spans="1:1" x14ac:dyDescent="0.25">
      <c r="A1959" s="204"/>
    </row>
    <row r="1960" spans="1:1" x14ac:dyDescent="0.25">
      <c r="A1960" s="204"/>
    </row>
    <row r="1961" spans="1:1" x14ac:dyDescent="0.25">
      <c r="A1961" s="204"/>
    </row>
    <row r="1962" spans="1:1" x14ac:dyDescent="0.25">
      <c r="A1962" s="204"/>
    </row>
    <row r="1963" spans="1:1" x14ac:dyDescent="0.25">
      <c r="A1963" s="204"/>
    </row>
    <row r="1964" spans="1:1" x14ac:dyDescent="0.25">
      <c r="A1964" s="204"/>
    </row>
    <row r="1965" spans="1:1" x14ac:dyDescent="0.25">
      <c r="A1965" s="204"/>
    </row>
    <row r="1966" spans="1:1" x14ac:dyDescent="0.25">
      <c r="A1966" s="204"/>
    </row>
    <row r="1967" spans="1:1" x14ac:dyDescent="0.25">
      <c r="A1967" s="204"/>
    </row>
    <row r="1968" spans="1:1" x14ac:dyDescent="0.25">
      <c r="A1968" s="204"/>
    </row>
    <row r="1969" spans="1:1" x14ac:dyDescent="0.25">
      <c r="A1969" s="204"/>
    </row>
    <row r="1970" spans="1:1" x14ac:dyDescent="0.25">
      <c r="A1970" s="204"/>
    </row>
    <row r="1971" spans="1:1" x14ac:dyDescent="0.25">
      <c r="A1971" s="204"/>
    </row>
    <row r="1972" spans="1:1" x14ac:dyDescent="0.25">
      <c r="A1972" s="204"/>
    </row>
    <row r="1973" spans="1:1" x14ac:dyDescent="0.25">
      <c r="A1973" s="204"/>
    </row>
    <row r="1974" spans="1:1" x14ac:dyDescent="0.25">
      <c r="A1974" s="204"/>
    </row>
    <row r="1975" spans="1:1" x14ac:dyDescent="0.25">
      <c r="A1975" s="204"/>
    </row>
    <row r="1976" spans="1:1" x14ac:dyDescent="0.25">
      <c r="A1976" s="204"/>
    </row>
    <row r="1977" spans="1:1" x14ac:dyDescent="0.25">
      <c r="A1977" s="204"/>
    </row>
    <row r="1978" spans="1:1" x14ac:dyDescent="0.25">
      <c r="A1978" s="204"/>
    </row>
    <row r="1979" spans="1:1" x14ac:dyDescent="0.25">
      <c r="A1979" s="204"/>
    </row>
    <row r="1980" spans="1:1" x14ac:dyDescent="0.25">
      <c r="A1980" s="204"/>
    </row>
    <row r="1981" spans="1:1" x14ac:dyDescent="0.25">
      <c r="A1981" s="204"/>
    </row>
    <row r="1982" spans="1:1" x14ac:dyDescent="0.25">
      <c r="A1982" s="204"/>
    </row>
    <row r="1983" spans="1:1" x14ac:dyDescent="0.25">
      <c r="A1983" s="204"/>
    </row>
    <row r="1984" spans="1:1" x14ac:dyDescent="0.25">
      <c r="A1984" s="204"/>
    </row>
    <row r="1985" spans="1:1" x14ac:dyDescent="0.25">
      <c r="A1985" s="204"/>
    </row>
    <row r="1986" spans="1:1" x14ac:dyDescent="0.25">
      <c r="A1986" s="204"/>
    </row>
    <row r="1987" spans="1:1" x14ac:dyDescent="0.25">
      <c r="A1987" s="204"/>
    </row>
    <row r="1988" spans="1:1" x14ac:dyDescent="0.25">
      <c r="A1988" s="204"/>
    </row>
    <row r="1989" spans="1:1" x14ac:dyDescent="0.25">
      <c r="A1989" s="204"/>
    </row>
    <row r="1990" spans="1:1" x14ac:dyDescent="0.25">
      <c r="A1990" s="204"/>
    </row>
    <row r="1991" spans="1:1" x14ac:dyDescent="0.25">
      <c r="A1991" s="204"/>
    </row>
    <row r="1992" spans="1:1" x14ac:dyDescent="0.25">
      <c r="A1992" s="204"/>
    </row>
    <row r="1993" spans="1:1" x14ac:dyDescent="0.25">
      <c r="A1993" s="204"/>
    </row>
    <row r="1994" spans="1:1" x14ac:dyDescent="0.25">
      <c r="A1994" s="204"/>
    </row>
    <row r="1995" spans="1:1" x14ac:dyDescent="0.25">
      <c r="A1995" s="204"/>
    </row>
    <row r="1996" spans="1:1" x14ac:dyDescent="0.25">
      <c r="A1996" s="204"/>
    </row>
    <row r="1997" spans="1:1" x14ac:dyDescent="0.25">
      <c r="A1997" s="204"/>
    </row>
    <row r="1998" spans="1:1" x14ac:dyDescent="0.25">
      <c r="A1998" s="204"/>
    </row>
    <row r="1999" spans="1:1" x14ac:dyDescent="0.25">
      <c r="A1999" s="204"/>
    </row>
    <row r="2000" spans="1:1" x14ac:dyDescent="0.25">
      <c r="A2000" s="204"/>
    </row>
    <row r="2001" spans="1:1" x14ac:dyDescent="0.25">
      <c r="A2001" s="204"/>
    </row>
    <row r="2002" spans="1:1" x14ac:dyDescent="0.25">
      <c r="A2002" s="204"/>
    </row>
    <row r="2003" spans="1:1" x14ac:dyDescent="0.25">
      <c r="A2003" s="204"/>
    </row>
    <row r="2004" spans="1:1" x14ac:dyDescent="0.25">
      <c r="A2004" s="204"/>
    </row>
    <row r="2005" spans="1:1" x14ac:dyDescent="0.25">
      <c r="A2005" s="204"/>
    </row>
    <row r="2006" spans="1:1" x14ac:dyDescent="0.25">
      <c r="A2006" s="204"/>
    </row>
    <row r="2007" spans="1:1" x14ac:dyDescent="0.25">
      <c r="A2007" s="204"/>
    </row>
    <row r="2008" spans="1:1" x14ac:dyDescent="0.25">
      <c r="A2008" s="204"/>
    </row>
    <row r="2009" spans="1:1" x14ac:dyDescent="0.25">
      <c r="A2009" s="204"/>
    </row>
    <row r="2010" spans="1:1" x14ac:dyDescent="0.25">
      <c r="A2010" s="204"/>
    </row>
    <row r="2011" spans="1:1" x14ac:dyDescent="0.25">
      <c r="A2011" s="204"/>
    </row>
    <row r="2012" spans="1:1" x14ac:dyDescent="0.25">
      <c r="A2012" s="204"/>
    </row>
    <row r="2013" spans="1:1" x14ac:dyDescent="0.25">
      <c r="A2013" s="204"/>
    </row>
    <row r="2014" spans="1:1" x14ac:dyDescent="0.25">
      <c r="A2014" s="204"/>
    </row>
    <row r="2015" spans="1:1" x14ac:dyDescent="0.25">
      <c r="A2015" s="204"/>
    </row>
    <row r="2016" spans="1:1" x14ac:dyDescent="0.25">
      <c r="A2016" s="204"/>
    </row>
    <row r="2017" spans="1:1" x14ac:dyDescent="0.25">
      <c r="A2017" s="204"/>
    </row>
    <row r="2018" spans="1:1" x14ac:dyDescent="0.25">
      <c r="A2018" s="204"/>
    </row>
    <row r="2019" spans="1:1" x14ac:dyDescent="0.25">
      <c r="A2019" s="204"/>
    </row>
    <row r="2020" spans="1:1" x14ac:dyDescent="0.25">
      <c r="A2020" s="204"/>
    </row>
    <row r="2021" spans="1:1" x14ac:dyDescent="0.25">
      <c r="A2021" s="204"/>
    </row>
    <row r="2022" spans="1:1" x14ac:dyDescent="0.25">
      <c r="A2022" s="204"/>
    </row>
    <row r="2023" spans="1:1" x14ac:dyDescent="0.25">
      <c r="A2023" s="204"/>
    </row>
    <row r="2024" spans="1:1" x14ac:dyDescent="0.25">
      <c r="A2024" s="204"/>
    </row>
    <row r="2025" spans="1:1" x14ac:dyDescent="0.25">
      <c r="A2025" s="204"/>
    </row>
    <row r="2026" spans="1:1" x14ac:dyDescent="0.25">
      <c r="A2026" s="204"/>
    </row>
    <row r="2027" spans="1:1" x14ac:dyDescent="0.25">
      <c r="A2027" s="204"/>
    </row>
    <row r="2028" spans="1:1" x14ac:dyDescent="0.25">
      <c r="A2028" s="204"/>
    </row>
    <row r="2029" spans="1:1" x14ac:dyDescent="0.25">
      <c r="A2029" s="204"/>
    </row>
    <row r="2030" spans="1:1" x14ac:dyDescent="0.25">
      <c r="A2030" s="204"/>
    </row>
    <row r="2031" spans="1:1" x14ac:dyDescent="0.25">
      <c r="A2031" s="204"/>
    </row>
    <row r="2032" spans="1:1" x14ac:dyDescent="0.25">
      <c r="A2032" s="204"/>
    </row>
    <row r="2033" spans="1:1" x14ac:dyDescent="0.25">
      <c r="A2033" s="204"/>
    </row>
    <row r="2034" spans="1:1" x14ac:dyDescent="0.25">
      <c r="A2034" s="204"/>
    </row>
    <row r="2035" spans="1:1" x14ac:dyDescent="0.25">
      <c r="A2035" s="204"/>
    </row>
    <row r="2036" spans="1:1" x14ac:dyDescent="0.25">
      <c r="A2036" s="204"/>
    </row>
    <row r="2037" spans="1:1" x14ac:dyDescent="0.25">
      <c r="A2037" s="204"/>
    </row>
    <row r="2038" spans="1:1" x14ac:dyDescent="0.25">
      <c r="A2038" s="204"/>
    </row>
    <row r="2039" spans="1:1" x14ac:dyDescent="0.25">
      <c r="A2039" s="204"/>
    </row>
    <row r="2040" spans="1:1" x14ac:dyDescent="0.25">
      <c r="A2040" s="204"/>
    </row>
    <row r="2041" spans="1:1" x14ac:dyDescent="0.25">
      <c r="A2041" s="204"/>
    </row>
    <row r="2042" spans="1:1" x14ac:dyDescent="0.25">
      <c r="A2042" s="204"/>
    </row>
    <row r="2043" spans="1:1" x14ac:dyDescent="0.25">
      <c r="A2043" s="204"/>
    </row>
    <row r="2044" spans="1:1" x14ac:dyDescent="0.25">
      <c r="A2044" s="204"/>
    </row>
    <row r="2045" spans="1:1" x14ac:dyDescent="0.25">
      <c r="A2045" s="204"/>
    </row>
    <row r="2046" spans="1:1" x14ac:dyDescent="0.25">
      <c r="A2046" s="204"/>
    </row>
    <row r="2047" spans="1:1" x14ac:dyDescent="0.25">
      <c r="A2047" s="204"/>
    </row>
    <row r="2048" spans="1:1" x14ac:dyDescent="0.25">
      <c r="A2048" s="204"/>
    </row>
    <row r="2049" spans="1:1" x14ac:dyDescent="0.25">
      <c r="A2049" s="204"/>
    </row>
    <row r="2050" spans="1:1" x14ac:dyDescent="0.25">
      <c r="A2050" s="204"/>
    </row>
    <row r="2051" spans="1:1" x14ac:dyDescent="0.25">
      <c r="A2051" s="204"/>
    </row>
    <row r="2052" spans="1:1" x14ac:dyDescent="0.25">
      <c r="A2052" s="204"/>
    </row>
    <row r="2053" spans="1:1" x14ac:dyDescent="0.25">
      <c r="A2053" s="204"/>
    </row>
    <row r="2054" spans="1:1" x14ac:dyDescent="0.25">
      <c r="A2054" s="204"/>
    </row>
    <row r="2055" spans="1:1" x14ac:dyDescent="0.25">
      <c r="A2055" s="204"/>
    </row>
    <row r="2056" spans="1:1" x14ac:dyDescent="0.25">
      <c r="A2056" s="204"/>
    </row>
    <row r="2057" spans="1:1" x14ac:dyDescent="0.25">
      <c r="A2057" s="204"/>
    </row>
    <row r="2058" spans="1:1" x14ac:dyDescent="0.25">
      <c r="A2058" s="204"/>
    </row>
    <row r="2059" spans="1:1" x14ac:dyDescent="0.25">
      <c r="A2059" s="204"/>
    </row>
    <row r="2060" spans="1:1" x14ac:dyDescent="0.25">
      <c r="A2060" s="204"/>
    </row>
    <row r="2061" spans="1:1" x14ac:dyDescent="0.25">
      <c r="A2061" s="204"/>
    </row>
    <row r="2062" spans="1:1" x14ac:dyDescent="0.25">
      <c r="A2062" s="204"/>
    </row>
    <row r="2063" spans="1:1" x14ac:dyDescent="0.25">
      <c r="A2063" s="204"/>
    </row>
    <row r="2064" spans="1:1" x14ac:dyDescent="0.25">
      <c r="A2064" s="204"/>
    </row>
    <row r="2065" spans="1:1" x14ac:dyDescent="0.25">
      <c r="A2065" s="204"/>
    </row>
    <row r="2066" spans="1:1" x14ac:dyDescent="0.25">
      <c r="A2066" s="204"/>
    </row>
    <row r="2067" spans="1:1" x14ac:dyDescent="0.25">
      <c r="A2067" s="204"/>
    </row>
    <row r="2068" spans="1:1" x14ac:dyDescent="0.25">
      <c r="A2068" s="204"/>
    </row>
    <row r="2069" spans="1:1" x14ac:dyDescent="0.25">
      <c r="A2069" s="204"/>
    </row>
    <row r="2070" spans="1:1" x14ac:dyDescent="0.25">
      <c r="A2070" s="204"/>
    </row>
    <row r="2071" spans="1:1" x14ac:dyDescent="0.25">
      <c r="A2071" s="204"/>
    </row>
    <row r="2072" spans="1:1" x14ac:dyDescent="0.25">
      <c r="A2072" s="204"/>
    </row>
    <row r="2073" spans="1:1" x14ac:dyDescent="0.25">
      <c r="A2073" s="204"/>
    </row>
    <row r="2074" spans="1:1" x14ac:dyDescent="0.25">
      <c r="A2074" s="204"/>
    </row>
    <row r="2075" spans="1:1" x14ac:dyDescent="0.25">
      <c r="A2075" s="204"/>
    </row>
    <row r="2076" spans="1:1" x14ac:dyDescent="0.25">
      <c r="A2076" s="204"/>
    </row>
    <row r="2077" spans="1:1" x14ac:dyDescent="0.25">
      <c r="A2077" s="204"/>
    </row>
    <row r="2078" spans="1:1" x14ac:dyDescent="0.25">
      <c r="A2078" s="204"/>
    </row>
    <row r="2079" spans="1:1" x14ac:dyDescent="0.25">
      <c r="A2079" s="204"/>
    </row>
    <row r="2080" spans="1:1" x14ac:dyDescent="0.25">
      <c r="A2080" s="204"/>
    </row>
    <row r="2081" spans="1:1" x14ac:dyDescent="0.25">
      <c r="A2081" s="204"/>
    </row>
    <row r="2082" spans="1:1" x14ac:dyDescent="0.25">
      <c r="A2082" s="204"/>
    </row>
    <row r="2083" spans="1:1" x14ac:dyDescent="0.25">
      <c r="A2083" s="204"/>
    </row>
    <row r="2084" spans="1:1" x14ac:dyDescent="0.25">
      <c r="A2084" s="204"/>
    </row>
    <row r="2085" spans="1:1" x14ac:dyDescent="0.25">
      <c r="A2085" s="204"/>
    </row>
    <row r="2086" spans="1:1" x14ac:dyDescent="0.25">
      <c r="A2086" s="204"/>
    </row>
    <row r="2087" spans="1:1" x14ac:dyDescent="0.25">
      <c r="A2087" s="204"/>
    </row>
    <row r="2088" spans="1:1" x14ac:dyDescent="0.25">
      <c r="A2088" s="204"/>
    </row>
    <row r="2089" spans="1:1" x14ac:dyDescent="0.25">
      <c r="A2089" s="204"/>
    </row>
    <row r="2090" spans="1:1" x14ac:dyDescent="0.25">
      <c r="A2090" s="204"/>
    </row>
    <row r="2091" spans="1:1" x14ac:dyDescent="0.25">
      <c r="A2091" s="204"/>
    </row>
    <row r="2092" spans="1:1" x14ac:dyDescent="0.25">
      <c r="A2092" s="204"/>
    </row>
    <row r="2093" spans="1:1" x14ac:dyDescent="0.25">
      <c r="A2093" s="204"/>
    </row>
    <row r="2094" spans="1:1" x14ac:dyDescent="0.25">
      <c r="A2094" s="204"/>
    </row>
    <row r="2095" spans="1:1" x14ac:dyDescent="0.25">
      <c r="A2095" s="204"/>
    </row>
    <row r="2096" spans="1:1" x14ac:dyDescent="0.25">
      <c r="A2096" s="204"/>
    </row>
    <row r="2097" spans="1:1" x14ac:dyDescent="0.25">
      <c r="A2097" s="204"/>
    </row>
    <row r="2098" spans="1:1" x14ac:dyDescent="0.25">
      <c r="A2098" s="204"/>
    </row>
    <row r="2099" spans="1:1" x14ac:dyDescent="0.25">
      <c r="A2099" s="204"/>
    </row>
    <row r="2100" spans="1:1" x14ac:dyDescent="0.25">
      <c r="A2100" s="204"/>
    </row>
    <row r="2101" spans="1:1" x14ac:dyDescent="0.25">
      <c r="A2101" s="204"/>
    </row>
    <row r="2102" spans="1:1" x14ac:dyDescent="0.25">
      <c r="A2102" s="204"/>
    </row>
    <row r="2103" spans="1:1" x14ac:dyDescent="0.25">
      <c r="A2103" s="204"/>
    </row>
    <row r="2104" spans="1:1" x14ac:dyDescent="0.25">
      <c r="A2104" s="204"/>
    </row>
    <row r="2105" spans="1:1" x14ac:dyDescent="0.25">
      <c r="A2105" s="204"/>
    </row>
    <row r="2106" spans="1:1" x14ac:dyDescent="0.25">
      <c r="A2106" s="204"/>
    </row>
    <row r="2107" spans="1:1" x14ac:dyDescent="0.25">
      <c r="A2107" s="204"/>
    </row>
    <row r="2108" spans="1:1" x14ac:dyDescent="0.25">
      <c r="A2108" s="204"/>
    </row>
    <row r="2109" spans="1:1" x14ac:dyDescent="0.25">
      <c r="A2109" s="204"/>
    </row>
    <row r="2110" spans="1:1" x14ac:dyDescent="0.25">
      <c r="A2110" s="204"/>
    </row>
    <row r="2111" spans="1:1" x14ac:dyDescent="0.25">
      <c r="A2111" s="204"/>
    </row>
    <row r="2112" spans="1:1" x14ac:dyDescent="0.25">
      <c r="A2112" s="204"/>
    </row>
    <row r="2113" spans="1:1" x14ac:dyDescent="0.25">
      <c r="A2113" s="204"/>
    </row>
    <row r="2114" spans="1:1" x14ac:dyDescent="0.25">
      <c r="A2114" s="204"/>
    </row>
    <row r="2115" spans="1:1" x14ac:dyDescent="0.25">
      <c r="A2115" s="204"/>
    </row>
    <row r="2116" spans="1:1" x14ac:dyDescent="0.25">
      <c r="A2116" s="204"/>
    </row>
    <row r="2117" spans="1:1" x14ac:dyDescent="0.25">
      <c r="A2117" s="204"/>
    </row>
    <row r="2118" spans="1:1" x14ac:dyDescent="0.25">
      <c r="A2118" s="204"/>
    </row>
    <row r="2119" spans="1:1" x14ac:dyDescent="0.25">
      <c r="A2119" s="204"/>
    </row>
    <row r="2120" spans="1:1" x14ac:dyDescent="0.25">
      <c r="A2120" s="204"/>
    </row>
    <row r="2121" spans="1:1" x14ac:dyDescent="0.25">
      <c r="A2121" s="204"/>
    </row>
    <row r="2122" spans="1:1" x14ac:dyDescent="0.25">
      <c r="A2122" s="204"/>
    </row>
    <row r="2123" spans="1:1" x14ac:dyDescent="0.25">
      <c r="A2123" s="204"/>
    </row>
    <row r="2124" spans="1:1" x14ac:dyDescent="0.25">
      <c r="A2124" s="204"/>
    </row>
    <row r="2125" spans="1:1" x14ac:dyDescent="0.25">
      <c r="A2125" s="204"/>
    </row>
    <row r="2126" spans="1:1" x14ac:dyDescent="0.25">
      <c r="A2126" s="204"/>
    </row>
    <row r="2127" spans="1:1" x14ac:dyDescent="0.25">
      <c r="A2127" s="204"/>
    </row>
    <row r="2128" spans="1:1" x14ac:dyDescent="0.25">
      <c r="A2128" s="204"/>
    </row>
    <row r="2129" spans="1:1" x14ac:dyDescent="0.25">
      <c r="A2129" s="204"/>
    </row>
    <row r="2130" spans="1:1" x14ac:dyDescent="0.25">
      <c r="A2130" s="204"/>
    </row>
    <row r="2131" spans="1:1" x14ac:dyDescent="0.25">
      <c r="A2131" s="204"/>
    </row>
    <row r="2132" spans="1:1" x14ac:dyDescent="0.25">
      <c r="A2132" s="204"/>
    </row>
    <row r="2133" spans="1:1" x14ac:dyDescent="0.25">
      <c r="A2133" s="204"/>
    </row>
    <row r="2134" spans="1:1" x14ac:dyDescent="0.25">
      <c r="A2134" s="204"/>
    </row>
    <row r="2135" spans="1:1" x14ac:dyDescent="0.25">
      <c r="A2135" s="204"/>
    </row>
    <row r="2136" spans="1:1" x14ac:dyDescent="0.25">
      <c r="A2136" s="204"/>
    </row>
    <row r="2137" spans="1:1" x14ac:dyDescent="0.25">
      <c r="A2137" s="204"/>
    </row>
    <row r="2138" spans="1:1" x14ac:dyDescent="0.25">
      <c r="A2138" s="204"/>
    </row>
    <row r="2139" spans="1:1" x14ac:dyDescent="0.25">
      <c r="A2139" s="204"/>
    </row>
    <row r="2140" spans="1:1" x14ac:dyDescent="0.25">
      <c r="A2140" s="204"/>
    </row>
    <row r="2141" spans="1:1" x14ac:dyDescent="0.25">
      <c r="A2141" s="204"/>
    </row>
    <row r="2142" spans="1:1" x14ac:dyDescent="0.25">
      <c r="A2142" s="204"/>
    </row>
    <row r="2143" spans="1:1" x14ac:dyDescent="0.25">
      <c r="A2143" s="204"/>
    </row>
    <row r="2144" spans="1:1" x14ac:dyDescent="0.25">
      <c r="A2144" s="204"/>
    </row>
    <row r="2145" spans="1:1" x14ac:dyDescent="0.25">
      <c r="A2145" s="204"/>
    </row>
    <row r="2146" spans="1:1" x14ac:dyDescent="0.25">
      <c r="A2146" s="204"/>
    </row>
    <row r="2147" spans="1:1" x14ac:dyDescent="0.25">
      <c r="A2147" s="204"/>
    </row>
    <row r="2148" spans="1:1" x14ac:dyDescent="0.25">
      <c r="A2148" s="204"/>
    </row>
    <row r="2149" spans="1:1" x14ac:dyDescent="0.25">
      <c r="A2149" s="204"/>
    </row>
    <row r="2150" spans="1:1" x14ac:dyDescent="0.25">
      <c r="A2150" s="204"/>
    </row>
    <row r="2151" spans="1:1" x14ac:dyDescent="0.25">
      <c r="A2151" s="204"/>
    </row>
    <row r="2152" spans="1:1" x14ac:dyDescent="0.25">
      <c r="A2152" s="204"/>
    </row>
    <row r="2153" spans="1:1" x14ac:dyDescent="0.25">
      <c r="A2153" s="204"/>
    </row>
    <row r="2154" spans="1:1" x14ac:dyDescent="0.25">
      <c r="A2154" s="204"/>
    </row>
    <row r="2155" spans="1:1" x14ac:dyDescent="0.25">
      <c r="A2155" s="204"/>
    </row>
    <row r="2156" spans="1:1" x14ac:dyDescent="0.25">
      <c r="A2156" s="204"/>
    </row>
    <row r="2157" spans="1:1" x14ac:dyDescent="0.25">
      <c r="A2157" s="204"/>
    </row>
    <row r="2158" spans="1:1" x14ac:dyDescent="0.25">
      <c r="A2158" s="204"/>
    </row>
    <row r="2159" spans="1:1" x14ac:dyDescent="0.25">
      <c r="A2159" s="204"/>
    </row>
    <row r="2160" spans="1:1" x14ac:dyDescent="0.25">
      <c r="A2160" s="204"/>
    </row>
    <row r="2161" spans="1:1" x14ac:dyDescent="0.25">
      <c r="A2161" s="204"/>
    </row>
    <row r="2162" spans="1:1" x14ac:dyDescent="0.25">
      <c r="A2162" s="204"/>
    </row>
    <row r="2163" spans="1:1" x14ac:dyDescent="0.25">
      <c r="A2163" s="204"/>
    </row>
    <row r="2164" spans="1:1" x14ac:dyDescent="0.25">
      <c r="A2164" s="204"/>
    </row>
    <row r="2165" spans="1:1" x14ac:dyDescent="0.25">
      <c r="A2165" s="204"/>
    </row>
    <row r="2166" spans="1:1" x14ac:dyDescent="0.25">
      <c r="A2166" s="204"/>
    </row>
    <row r="2167" spans="1:1" x14ac:dyDescent="0.25">
      <c r="A2167" s="204"/>
    </row>
    <row r="2168" spans="1:1" x14ac:dyDescent="0.25">
      <c r="A2168" s="204"/>
    </row>
    <row r="2169" spans="1:1" x14ac:dyDescent="0.25">
      <c r="A2169" s="204"/>
    </row>
    <row r="2170" spans="1:1" x14ac:dyDescent="0.25">
      <c r="A2170" s="204"/>
    </row>
    <row r="2171" spans="1:1" x14ac:dyDescent="0.25">
      <c r="A2171" s="204"/>
    </row>
    <row r="2172" spans="1:1" x14ac:dyDescent="0.25">
      <c r="A2172" s="204"/>
    </row>
    <row r="2173" spans="1:1" x14ac:dyDescent="0.25">
      <c r="A2173" s="204"/>
    </row>
    <row r="2174" spans="1:1" x14ac:dyDescent="0.25">
      <c r="A2174" s="204"/>
    </row>
    <row r="2175" spans="1:1" x14ac:dyDescent="0.25">
      <c r="A2175" s="204"/>
    </row>
    <row r="2176" spans="1:1" x14ac:dyDescent="0.25">
      <c r="A2176" s="204"/>
    </row>
    <row r="2177" spans="1:1" x14ac:dyDescent="0.25">
      <c r="A2177" s="204"/>
    </row>
    <row r="2178" spans="1:1" x14ac:dyDescent="0.25">
      <c r="A2178" s="204"/>
    </row>
    <row r="2179" spans="1:1" x14ac:dyDescent="0.25">
      <c r="A2179" s="204"/>
    </row>
    <row r="2180" spans="1:1" x14ac:dyDescent="0.25">
      <c r="A2180" s="204"/>
    </row>
    <row r="2181" spans="1:1" x14ac:dyDescent="0.25">
      <c r="A2181" s="204"/>
    </row>
    <row r="2182" spans="1:1" x14ac:dyDescent="0.25">
      <c r="A2182" s="204"/>
    </row>
    <row r="2183" spans="1:1" x14ac:dyDescent="0.25">
      <c r="A2183" s="204"/>
    </row>
    <row r="2184" spans="1:1" x14ac:dyDescent="0.25">
      <c r="A2184" s="204"/>
    </row>
    <row r="2185" spans="1:1" x14ac:dyDescent="0.25">
      <c r="A2185" s="204"/>
    </row>
    <row r="2186" spans="1:1" x14ac:dyDescent="0.25">
      <c r="A2186" s="204"/>
    </row>
    <row r="2187" spans="1:1" x14ac:dyDescent="0.25">
      <c r="A2187" s="204"/>
    </row>
    <row r="2188" spans="1:1" x14ac:dyDescent="0.25">
      <c r="A2188" s="204"/>
    </row>
    <row r="2189" spans="1:1" x14ac:dyDescent="0.25">
      <c r="A2189" s="204"/>
    </row>
    <row r="2190" spans="1:1" x14ac:dyDescent="0.25">
      <c r="A2190" s="204"/>
    </row>
    <row r="2191" spans="1:1" x14ac:dyDescent="0.25">
      <c r="A2191" s="204"/>
    </row>
    <row r="2192" spans="1:1" x14ac:dyDescent="0.25">
      <c r="A2192" s="204"/>
    </row>
    <row r="2193" spans="1:1" x14ac:dyDescent="0.25">
      <c r="A2193" s="204"/>
    </row>
    <row r="2194" spans="1:1" x14ac:dyDescent="0.25">
      <c r="A2194" s="204"/>
    </row>
    <row r="2195" spans="1:1" x14ac:dyDescent="0.25">
      <c r="A2195" s="204"/>
    </row>
    <row r="2196" spans="1:1" x14ac:dyDescent="0.25">
      <c r="A2196" s="204"/>
    </row>
    <row r="2197" spans="1:1" x14ac:dyDescent="0.25">
      <c r="A2197" s="204"/>
    </row>
    <row r="2198" spans="1:1" x14ac:dyDescent="0.25">
      <c r="A2198" s="204"/>
    </row>
    <row r="2199" spans="1:1" x14ac:dyDescent="0.25">
      <c r="A2199" s="204"/>
    </row>
    <row r="2200" spans="1:1" x14ac:dyDescent="0.25">
      <c r="A2200" s="204"/>
    </row>
    <row r="2201" spans="1:1" x14ac:dyDescent="0.25">
      <c r="A2201" s="204"/>
    </row>
    <row r="2202" spans="1:1" x14ac:dyDescent="0.25">
      <c r="A2202" s="204"/>
    </row>
    <row r="2203" spans="1:1" x14ac:dyDescent="0.25">
      <c r="A2203" s="204"/>
    </row>
    <row r="2204" spans="1:1" x14ac:dyDescent="0.25">
      <c r="A2204" s="204"/>
    </row>
    <row r="2205" spans="1:1" x14ac:dyDescent="0.25">
      <c r="A2205" s="204"/>
    </row>
    <row r="2206" spans="1:1" x14ac:dyDescent="0.25">
      <c r="A2206" s="204"/>
    </row>
    <row r="2207" spans="1:1" x14ac:dyDescent="0.25">
      <c r="A2207" s="204"/>
    </row>
    <row r="2208" spans="1:1" x14ac:dyDescent="0.25">
      <c r="A2208" s="204"/>
    </row>
    <row r="2209" spans="1:1" x14ac:dyDescent="0.25">
      <c r="A2209" s="204"/>
    </row>
    <row r="2210" spans="1:1" x14ac:dyDescent="0.25">
      <c r="A2210" s="204"/>
    </row>
    <row r="2211" spans="1:1" x14ac:dyDescent="0.25">
      <c r="A2211" s="204"/>
    </row>
    <row r="2212" spans="1:1" x14ac:dyDescent="0.25">
      <c r="A2212" s="204"/>
    </row>
    <row r="2213" spans="1:1" x14ac:dyDescent="0.25">
      <c r="A2213" s="204"/>
    </row>
    <row r="2214" spans="1:1" x14ac:dyDescent="0.25">
      <c r="A2214" s="204"/>
    </row>
    <row r="2215" spans="1:1" x14ac:dyDescent="0.25">
      <c r="A2215" s="204"/>
    </row>
    <row r="2216" spans="1:1" x14ac:dyDescent="0.25">
      <c r="A2216" s="204"/>
    </row>
    <row r="2217" spans="1:1" x14ac:dyDescent="0.25">
      <c r="A2217" s="204"/>
    </row>
    <row r="2218" spans="1:1" x14ac:dyDescent="0.25">
      <c r="A2218" s="204"/>
    </row>
    <row r="2219" spans="1:1" x14ac:dyDescent="0.25">
      <c r="A2219" s="204"/>
    </row>
    <row r="2220" spans="1:1" x14ac:dyDescent="0.25">
      <c r="A2220" s="204"/>
    </row>
    <row r="2221" spans="1:1" x14ac:dyDescent="0.25">
      <c r="A2221" s="204"/>
    </row>
    <row r="2222" spans="1:1" x14ac:dyDescent="0.25">
      <c r="A2222" s="204"/>
    </row>
    <row r="2223" spans="1:1" x14ac:dyDescent="0.25">
      <c r="A2223" s="204"/>
    </row>
    <row r="2224" spans="1:1" x14ac:dyDescent="0.25">
      <c r="A2224" s="204"/>
    </row>
    <row r="2225" spans="1:1" x14ac:dyDescent="0.25">
      <c r="A2225" s="204"/>
    </row>
    <row r="2226" spans="1:1" x14ac:dyDescent="0.25">
      <c r="A2226" s="204"/>
    </row>
    <row r="2227" spans="1:1" x14ac:dyDescent="0.25">
      <c r="A2227" s="204"/>
    </row>
    <row r="2228" spans="1:1" x14ac:dyDescent="0.25">
      <c r="A2228" s="204"/>
    </row>
    <row r="2229" spans="1:1" x14ac:dyDescent="0.25">
      <c r="A2229" s="204"/>
    </row>
    <row r="2230" spans="1:1" x14ac:dyDescent="0.25">
      <c r="A2230" s="204"/>
    </row>
    <row r="2231" spans="1:1" x14ac:dyDescent="0.25">
      <c r="A2231" s="204"/>
    </row>
    <row r="2232" spans="1:1" x14ac:dyDescent="0.25">
      <c r="A2232" s="204"/>
    </row>
    <row r="2233" spans="1:1" x14ac:dyDescent="0.25">
      <c r="A2233" s="204"/>
    </row>
    <row r="2234" spans="1:1" x14ac:dyDescent="0.25">
      <c r="A2234" s="204"/>
    </row>
    <row r="2235" spans="1:1" x14ac:dyDescent="0.25">
      <c r="A2235" s="204"/>
    </row>
    <row r="2236" spans="1:1" x14ac:dyDescent="0.25">
      <c r="A2236" s="204"/>
    </row>
    <row r="2237" spans="1:1" x14ac:dyDescent="0.25">
      <c r="A2237" s="204"/>
    </row>
    <row r="2238" spans="1:1" x14ac:dyDescent="0.25">
      <c r="A2238" s="204"/>
    </row>
    <row r="2239" spans="1:1" x14ac:dyDescent="0.25">
      <c r="A2239" s="204"/>
    </row>
    <row r="2240" spans="1:1" x14ac:dyDescent="0.25">
      <c r="A2240" s="204"/>
    </row>
    <row r="2241" spans="1:1" x14ac:dyDescent="0.25">
      <c r="A2241" s="204"/>
    </row>
    <row r="2242" spans="1:1" x14ac:dyDescent="0.25">
      <c r="A2242" s="204"/>
    </row>
    <row r="2243" spans="1:1" x14ac:dyDescent="0.25">
      <c r="A2243" s="204"/>
    </row>
    <row r="2244" spans="1:1" x14ac:dyDescent="0.25">
      <c r="A2244" s="204"/>
    </row>
    <row r="2245" spans="1:1" x14ac:dyDescent="0.25">
      <c r="A2245" s="204"/>
    </row>
    <row r="2246" spans="1:1" x14ac:dyDescent="0.25">
      <c r="A2246" s="204"/>
    </row>
    <row r="2247" spans="1:1" x14ac:dyDescent="0.25">
      <c r="A2247" s="204"/>
    </row>
    <row r="2248" spans="1:1" x14ac:dyDescent="0.25">
      <c r="A2248" s="204"/>
    </row>
    <row r="2249" spans="1:1" x14ac:dyDescent="0.25">
      <c r="A2249" s="204"/>
    </row>
    <row r="2250" spans="1:1" x14ac:dyDescent="0.25">
      <c r="A2250" s="204"/>
    </row>
    <row r="2251" spans="1:1" x14ac:dyDescent="0.25">
      <c r="A2251" s="204"/>
    </row>
    <row r="2252" spans="1:1" x14ac:dyDescent="0.25">
      <c r="A2252" s="204"/>
    </row>
    <row r="2253" spans="1:1" x14ac:dyDescent="0.25">
      <c r="A2253" s="204"/>
    </row>
    <row r="2254" spans="1:1" x14ac:dyDescent="0.25">
      <c r="A2254" s="204"/>
    </row>
    <row r="2255" spans="1:1" x14ac:dyDescent="0.25">
      <c r="A2255" s="204"/>
    </row>
    <row r="2256" spans="1:1" x14ac:dyDescent="0.25">
      <c r="A2256" s="204"/>
    </row>
    <row r="2257" spans="1:1" x14ac:dyDescent="0.25">
      <c r="A2257" s="204"/>
    </row>
    <row r="2258" spans="1:1" x14ac:dyDescent="0.25">
      <c r="A2258" s="204"/>
    </row>
    <row r="2259" spans="1:1" x14ac:dyDescent="0.25">
      <c r="A2259" s="204"/>
    </row>
    <row r="2260" spans="1:1" x14ac:dyDescent="0.25">
      <c r="A2260" s="204"/>
    </row>
    <row r="2261" spans="1:1" x14ac:dyDescent="0.25">
      <c r="A2261" s="204"/>
    </row>
    <row r="2262" spans="1:1" x14ac:dyDescent="0.25">
      <c r="A2262" s="204"/>
    </row>
    <row r="2263" spans="1:1" x14ac:dyDescent="0.25">
      <c r="A2263" s="204"/>
    </row>
    <row r="2264" spans="1:1" x14ac:dyDescent="0.25">
      <c r="A2264" s="204"/>
    </row>
    <row r="2265" spans="1:1" x14ac:dyDescent="0.25">
      <c r="A2265" s="204"/>
    </row>
    <row r="2266" spans="1:1" x14ac:dyDescent="0.25">
      <c r="A2266" s="204"/>
    </row>
    <row r="2267" spans="1:1" x14ac:dyDescent="0.25">
      <c r="A2267" s="204"/>
    </row>
    <row r="2268" spans="1:1" x14ac:dyDescent="0.25">
      <c r="A2268" s="204"/>
    </row>
    <row r="2269" spans="1:1" x14ac:dyDescent="0.25">
      <c r="A2269" s="204"/>
    </row>
    <row r="2270" spans="1:1" x14ac:dyDescent="0.25">
      <c r="A2270" s="204"/>
    </row>
    <row r="2271" spans="1:1" x14ac:dyDescent="0.25">
      <c r="A2271" s="204"/>
    </row>
    <row r="2272" spans="1:1" x14ac:dyDescent="0.25">
      <c r="A2272" s="204"/>
    </row>
    <row r="2273" spans="1:1" x14ac:dyDescent="0.25">
      <c r="A2273" s="204"/>
    </row>
    <row r="2274" spans="1:1" x14ac:dyDescent="0.25">
      <c r="A2274" s="204"/>
    </row>
    <row r="2275" spans="1:1" x14ac:dyDescent="0.25">
      <c r="A2275" s="204"/>
    </row>
    <row r="2276" spans="1:1" x14ac:dyDescent="0.25">
      <c r="A2276" s="204"/>
    </row>
    <row r="2277" spans="1:1" x14ac:dyDescent="0.25">
      <c r="A2277" s="204"/>
    </row>
    <row r="2278" spans="1:1" x14ac:dyDescent="0.25">
      <c r="A2278" s="204"/>
    </row>
    <row r="2279" spans="1:1" x14ac:dyDescent="0.25">
      <c r="A2279" s="204"/>
    </row>
    <row r="2280" spans="1:1" x14ac:dyDescent="0.25">
      <c r="A2280" s="204"/>
    </row>
    <row r="2281" spans="1:1" x14ac:dyDescent="0.25">
      <c r="A2281" s="204"/>
    </row>
    <row r="2282" spans="1:1" x14ac:dyDescent="0.25">
      <c r="A2282" s="204"/>
    </row>
    <row r="2283" spans="1:1" x14ac:dyDescent="0.25">
      <c r="A2283" s="204"/>
    </row>
    <row r="2284" spans="1:1" x14ac:dyDescent="0.25">
      <c r="A2284" s="204"/>
    </row>
    <row r="2285" spans="1:1" x14ac:dyDescent="0.25">
      <c r="A2285" s="204"/>
    </row>
    <row r="2286" spans="1:1" x14ac:dyDescent="0.25">
      <c r="A2286" s="204"/>
    </row>
    <row r="2287" spans="1:1" x14ac:dyDescent="0.25">
      <c r="A2287" s="204"/>
    </row>
    <row r="2288" spans="1:1" x14ac:dyDescent="0.25">
      <c r="A2288" s="204"/>
    </row>
    <row r="2289" spans="1:1" x14ac:dyDescent="0.25">
      <c r="A2289" s="204"/>
    </row>
    <row r="2290" spans="1:1" x14ac:dyDescent="0.25">
      <c r="A2290" s="204"/>
    </row>
    <row r="2291" spans="1:1" x14ac:dyDescent="0.25">
      <c r="A2291" s="204"/>
    </row>
    <row r="2292" spans="1:1" x14ac:dyDescent="0.25">
      <c r="A2292" s="204"/>
    </row>
    <row r="2293" spans="1:1" x14ac:dyDescent="0.25">
      <c r="A2293" s="204"/>
    </row>
    <row r="2294" spans="1:1" x14ac:dyDescent="0.25">
      <c r="A2294" s="204"/>
    </row>
    <row r="2295" spans="1:1" x14ac:dyDescent="0.25">
      <c r="A2295" s="204"/>
    </row>
    <row r="2296" spans="1:1" x14ac:dyDescent="0.25">
      <c r="A2296" s="204"/>
    </row>
    <row r="2297" spans="1:1" x14ac:dyDescent="0.25">
      <c r="A2297" s="204"/>
    </row>
    <row r="2298" spans="1:1" x14ac:dyDescent="0.25">
      <c r="A2298" s="204"/>
    </row>
    <row r="2299" spans="1:1" x14ac:dyDescent="0.25">
      <c r="A2299" s="204"/>
    </row>
    <row r="2300" spans="1:1" x14ac:dyDescent="0.25">
      <c r="A2300" s="204"/>
    </row>
    <row r="2301" spans="1:1" x14ac:dyDescent="0.25">
      <c r="A2301" s="204"/>
    </row>
    <row r="2302" spans="1:1" x14ac:dyDescent="0.25">
      <c r="A2302" s="204"/>
    </row>
    <row r="2303" spans="1:1" x14ac:dyDescent="0.25">
      <c r="A2303" s="204"/>
    </row>
    <row r="2304" spans="1:1" x14ac:dyDescent="0.25">
      <c r="A2304" s="204"/>
    </row>
    <row r="2305" spans="1:1" x14ac:dyDescent="0.25">
      <c r="A2305" s="204"/>
    </row>
    <row r="2306" spans="1:1" x14ac:dyDescent="0.25">
      <c r="A2306" s="204"/>
    </row>
    <row r="2307" spans="1:1" x14ac:dyDescent="0.25">
      <c r="A2307" s="204"/>
    </row>
    <row r="2308" spans="1:1" x14ac:dyDescent="0.25">
      <c r="A2308" s="204"/>
    </row>
    <row r="2309" spans="1:1" x14ac:dyDescent="0.25">
      <c r="A2309" s="204"/>
    </row>
    <row r="2310" spans="1:1" x14ac:dyDescent="0.25">
      <c r="A2310" s="204"/>
    </row>
    <row r="2311" spans="1:1" x14ac:dyDescent="0.25">
      <c r="A2311" s="204"/>
    </row>
    <row r="2312" spans="1:1" x14ac:dyDescent="0.25">
      <c r="A2312" s="204"/>
    </row>
    <row r="2313" spans="1:1" x14ac:dyDescent="0.25">
      <c r="A2313" s="204"/>
    </row>
    <row r="2314" spans="1:1" x14ac:dyDescent="0.25">
      <c r="A2314" s="204"/>
    </row>
    <row r="2315" spans="1:1" x14ac:dyDescent="0.25">
      <c r="A2315" s="204"/>
    </row>
    <row r="2316" spans="1:1" x14ac:dyDescent="0.25">
      <c r="A2316" s="204"/>
    </row>
    <row r="2317" spans="1:1" x14ac:dyDescent="0.25">
      <c r="A2317" s="204"/>
    </row>
    <row r="2318" spans="1:1" x14ac:dyDescent="0.25">
      <c r="A2318" s="204"/>
    </row>
    <row r="2319" spans="1:1" x14ac:dyDescent="0.25">
      <c r="A2319" s="204"/>
    </row>
    <row r="2320" spans="1:1" x14ac:dyDescent="0.25">
      <c r="A2320" s="204"/>
    </row>
    <row r="2321" spans="1:1" x14ac:dyDescent="0.25">
      <c r="A2321" s="204"/>
    </row>
    <row r="2322" spans="1:1" x14ac:dyDescent="0.25">
      <c r="A2322" s="204"/>
    </row>
    <row r="2323" spans="1:1" x14ac:dyDescent="0.25">
      <c r="A2323" s="204"/>
    </row>
    <row r="2324" spans="1:1" x14ac:dyDescent="0.25">
      <c r="A2324" s="204"/>
    </row>
    <row r="2325" spans="1:1" x14ac:dyDescent="0.25">
      <c r="A2325" s="204"/>
    </row>
    <row r="2326" spans="1:1" x14ac:dyDescent="0.25">
      <c r="A2326" s="204"/>
    </row>
    <row r="2327" spans="1:1" x14ac:dyDescent="0.25">
      <c r="A2327" s="204"/>
    </row>
    <row r="2328" spans="1:1" x14ac:dyDescent="0.25">
      <c r="A2328" s="204"/>
    </row>
    <row r="2329" spans="1:1" x14ac:dyDescent="0.25">
      <c r="A2329" s="204"/>
    </row>
    <row r="2330" spans="1:1" x14ac:dyDescent="0.25">
      <c r="A2330" s="204"/>
    </row>
    <row r="2331" spans="1:1" x14ac:dyDescent="0.25">
      <c r="A2331" s="204"/>
    </row>
    <row r="2332" spans="1:1" x14ac:dyDescent="0.25">
      <c r="A2332" s="204"/>
    </row>
    <row r="2333" spans="1:1" x14ac:dyDescent="0.25">
      <c r="A2333" s="204"/>
    </row>
    <row r="2334" spans="1:1" x14ac:dyDescent="0.25">
      <c r="A2334" s="204"/>
    </row>
    <row r="2335" spans="1:1" x14ac:dyDescent="0.25">
      <c r="A2335" s="204"/>
    </row>
    <row r="2336" spans="1:1" x14ac:dyDescent="0.25">
      <c r="A2336" s="204"/>
    </row>
    <row r="2337" spans="1:1" x14ac:dyDescent="0.25">
      <c r="A2337" s="204"/>
    </row>
    <row r="2338" spans="1:1" x14ac:dyDescent="0.25">
      <c r="A2338" s="204"/>
    </row>
    <row r="2339" spans="1:1" x14ac:dyDescent="0.25">
      <c r="A2339" s="204"/>
    </row>
    <row r="2340" spans="1:1" x14ac:dyDescent="0.25">
      <c r="A2340" s="204"/>
    </row>
    <row r="2341" spans="1:1" x14ac:dyDescent="0.25">
      <c r="A2341" s="204"/>
    </row>
    <row r="2342" spans="1:1" x14ac:dyDescent="0.25">
      <c r="A2342" s="204"/>
    </row>
    <row r="2343" spans="1:1" x14ac:dyDescent="0.25">
      <c r="A2343" s="204"/>
    </row>
    <row r="2344" spans="1:1" x14ac:dyDescent="0.25">
      <c r="A2344" s="204"/>
    </row>
    <row r="2345" spans="1:1" x14ac:dyDescent="0.25">
      <c r="A2345" s="204"/>
    </row>
    <row r="2346" spans="1:1" x14ac:dyDescent="0.25">
      <c r="A2346" s="204"/>
    </row>
    <row r="2347" spans="1:1" x14ac:dyDescent="0.25">
      <c r="A2347" s="204"/>
    </row>
    <row r="2348" spans="1:1" x14ac:dyDescent="0.25">
      <c r="A2348" s="204"/>
    </row>
    <row r="2349" spans="1:1" x14ac:dyDescent="0.25">
      <c r="A2349" s="204"/>
    </row>
    <row r="2350" spans="1:1" x14ac:dyDescent="0.25">
      <c r="A2350" s="204"/>
    </row>
    <row r="2351" spans="1:1" x14ac:dyDescent="0.25">
      <c r="A2351" s="204"/>
    </row>
    <row r="2352" spans="1:1" x14ac:dyDescent="0.25">
      <c r="A2352" s="204"/>
    </row>
    <row r="2353" spans="1:1" x14ac:dyDescent="0.25">
      <c r="A2353" s="204"/>
    </row>
    <row r="2354" spans="1:1" x14ac:dyDescent="0.25">
      <c r="A2354" s="204"/>
    </row>
    <row r="2355" spans="1:1" x14ac:dyDescent="0.25">
      <c r="A2355" s="204"/>
    </row>
    <row r="2356" spans="1:1" x14ac:dyDescent="0.25">
      <c r="A2356" s="204"/>
    </row>
    <row r="2357" spans="1:1" x14ac:dyDescent="0.25">
      <c r="A2357" s="204"/>
    </row>
    <row r="2358" spans="1:1" x14ac:dyDescent="0.25">
      <c r="A2358" s="204"/>
    </row>
    <row r="2359" spans="1:1" x14ac:dyDescent="0.25">
      <c r="A2359" s="204"/>
    </row>
    <row r="2360" spans="1:1" x14ac:dyDescent="0.25">
      <c r="A2360" s="204"/>
    </row>
    <row r="2361" spans="1:1" x14ac:dyDescent="0.25">
      <c r="A2361" s="204"/>
    </row>
    <row r="2362" spans="1:1" x14ac:dyDescent="0.25">
      <c r="A2362" s="204"/>
    </row>
    <row r="2363" spans="1:1" x14ac:dyDescent="0.25">
      <c r="A2363" s="204"/>
    </row>
    <row r="2364" spans="1:1" x14ac:dyDescent="0.25">
      <c r="A2364" s="204"/>
    </row>
    <row r="2365" spans="1:1" x14ac:dyDescent="0.25">
      <c r="A2365" s="204"/>
    </row>
    <row r="2366" spans="1:1" x14ac:dyDescent="0.25">
      <c r="A2366" s="204"/>
    </row>
    <row r="2367" spans="1:1" x14ac:dyDescent="0.25">
      <c r="A2367" s="204"/>
    </row>
    <row r="2368" spans="1:1" x14ac:dyDescent="0.25">
      <c r="A2368" s="204"/>
    </row>
    <row r="2369" spans="1:1" x14ac:dyDescent="0.25">
      <c r="A2369" s="204"/>
    </row>
    <row r="2370" spans="1:1" x14ac:dyDescent="0.25">
      <c r="A2370" s="204"/>
    </row>
    <row r="2371" spans="1:1" x14ac:dyDescent="0.25">
      <c r="A2371" s="204"/>
    </row>
    <row r="2372" spans="1:1" x14ac:dyDescent="0.25">
      <c r="A2372" s="204"/>
    </row>
    <row r="2373" spans="1:1" x14ac:dyDescent="0.25">
      <c r="A2373" s="204"/>
    </row>
    <row r="2374" spans="1:1" x14ac:dyDescent="0.25">
      <c r="A2374" s="204"/>
    </row>
    <row r="2375" spans="1:1" x14ac:dyDescent="0.25">
      <c r="A2375" s="204"/>
    </row>
    <row r="2376" spans="1:1" x14ac:dyDescent="0.25">
      <c r="A2376" s="204"/>
    </row>
    <row r="2377" spans="1:1" x14ac:dyDescent="0.25">
      <c r="A2377" s="204"/>
    </row>
    <row r="2378" spans="1:1" x14ac:dyDescent="0.25">
      <c r="A2378" s="204"/>
    </row>
    <row r="2379" spans="1:1" x14ac:dyDescent="0.25">
      <c r="A2379" s="204"/>
    </row>
    <row r="2380" spans="1:1" x14ac:dyDescent="0.25">
      <c r="A2380" s="204"/>
    </row>
    <row r="2381" spans="1:1" x14ac:dyDescent="0.25">
      <c r="A2381" s="204"/>
    </row>
    <row r="2382" spans="1:1" x14ac:dyDescent="0.25">
      <c r="A2382" s="204"/>
    </row>
    <row r="2383" spans="1:1" x14ac:dyDescent="0.25">
      <c r="A2383" s="204"/>
    </row>
    <row r="2384" spans="1:1" x14ac:dyDescent="0.25">
      <c r="A2384" s="204"/>
    </row>
    <row r="2385" spans="1:1" x14ac:dyDescent="0.25">
      <c r="A2385" s="204"/>
    </row>
    <row r="2386" spans="1:1" x14ac:dyDescent="0.25">
      <c r="A2386" s="204"/>
    </row>
    <row r="2387" spans="1:1" x14ac:dyDescent="0.25">
      <c r="A2387" s="204"/>
    </row>
    <row r="2388" spans="1:1" x14ac:dyDescent="0.25">
      <c r="A2388" s="204"/>
    </row>
    <row r="2389" spans="1:1" x14ac:dyDescent="0.25">
      <c r="A2389" s="204"/>
    </row>
    <row r="2390" spans="1:1" x14ac:dyDescent="0.25">
      <c r="A2390" s="204"/>
    </row>
    <row r="2391" spans="1:1" x14ac:dyDescent="0.25">
      <c r="A2391" s="204"/>
    </row>
    <row r="2392" spans="1:1" x14ac:dyDescent="0.25">
      <c r="A2392" s="204"/>
    </row>
    <row r="2393" spans="1:1" x14ac:dyDescent="0.25">
      <c r="A2393" s="204"/>
    </row>
    <row r="2394" spans="1:1" x14ac:dyDescent="0.25">
      <c r="A2394" s="204"/>
    </row>
    <row r="2395" spans="1:1" x14ac:dyDescent="0.25">
      <c r="A2395" s="204"/>
    </row>
    <row r="2396" spans="1:1" x14ac:dyDescent="0.25">
      <c r="A2396" s="204"/>
    </row>
    <row r="2397" spans="1:1" x14ac:dyDescent="0.25">
      <c r="A2397" s="204"/>
    </row>
    <row r="2398" spans="1:1" x14ac:dyDescent="0.25">
      <c r="A2398" s="204"/>
    </row>
    <row r="2399" spans="1:1" x14ac:dyDescent="0.25">
      <c r="A2399" s="204"/>
    </row>
    <row r="2400" spans="1:1" x14ac:dyDescent="0.25">
      <c r="A2400" s="204"/>
    </row>
    <row r="2401" spans="1:1" x14ac:dyDescent="0.25">
      <c r="A2401" s="204"/>
    </row>
    <row r="2402" spans="1:1" x14ac:dyDescent="0.25">
      <c r="A2402" s="204"/>
    </row>
    <row r="2403" spans="1:1" x14ac:dyDescent="0.25">
      <c r="A2403" s="204"/>
    </row>
    <row r="2404" spans="1:1" x14ac:dyDescent="0.25">
      <c r="A2404" s="204"/>
    </row>
    <row r="2405" spans="1:1" x14ac:dyDescent="0.25">
      <c r="A2405" s="204"/>
    </row>
    <row r="2406" spans="1:1" x14ac:dyDescent="0.25">
      <c r="A2406" s="204"/>
    </row>
    <row r="2407" spans="1:1" x14ac:dyDescent="0.25">
      <c r="A2407" s="204"/>
    </row>
    <row r="2408" spans="1:1" x14ac:dyDescent="0.25">
      <c r="A2408" s="204"/>
    </row>
    <row r="2409" spans="1:1" x14ac:dyDescent="0.25">
      <c r="A2409" s="204"/>
    </row>
    <row r="2410" spans="1:1" x14ac:dyDescent="0.25">
      <c r="A2410" s="204"/>
    </row>
    <row r="2411" spans="1:1" x14ac:dyDescent="0.25">
      <c r="A2411" s="204"/>
    </row>
    <row r="2412" spans="1:1" x14ac:dyDescent="0.25">
      <c r="A2412" s="204"/>
    </row>
    <row r="2413" spans="1:1" x14ac:dyDescent="0.25">
      <c r="A2413" s="204"/>
    </row>
    <row r="2414" spans="1:1" x14ac:dyDescent="0.25">
      <c r="A2414" s="204"/>
    </row>
    <row r="2415" spans="1:1" x14ac:dyDescent="0.25">
      <c r="A2415" s="204"/>
    </row>
    <row r="2416" spans="1:1" x14ac:dyDescent="0.25">
      <c r="A2416" s="204"/>
    </row>
    <row r="2417" spans="1:1" x14ac:dyDescent="0.25">
      <c r="A2417" s="204"/>
    </row>
    <row r="2418" spans="1:1" x14ac:dyDescent="0.25">
      <c r="A2418" s="204"/>
    </row>
    <row r="2419" spans="1:1" x14ac:dyDescent="0.25">
      <c r="A2419" s="204"/>
    </row>
    <row r="2420" spans="1:1" x14ac:dyDescent="0.25">
      <c r="A2420" s="204"/>
    </row>
    <row r="2421" spans="1:1" x14ac:dyDescent="0.25">
      <c r="A2421" s="204"/>
    </row>
    <row r="2422" spans="1:1" x14ac:dyDescent="0.25">
      <c r="A2422" s="204"/>
    </row>
    <row r="2423" spans="1:1" x14ac:dyDescent="0.25">
      <c r="A2423" s="204"/>
    </row>
    <row r="2424" spans="1:1" x14ac:dyDescent="0.25">
      <c r="A2424" s="204"/>
    </row>
    <row r="2425" spans="1:1" x14ac:dyDescent="0.25">
      <c r="A2425" s="204"/>
    </row>
    <row r="2426" spans="1:1" x14ac:dyDescent="0.25">
      <c r="A2426" s="204"/>
    </row>
    <row r="2427" spans="1:1" x14ac:dyDescent="0.25">
      <c r="A2427" s="204"/>
    </row>
    <row r="2428" spans="1:1" x14ac:dyDescent="0.25">
      <c r="A2428" s="204"/>
    </row>
    <row r="2429" spans="1:1" x14ac:dyDescent="0.25">
      <c r="A2429" s="204"/>
    </row>
    <row r="2430" spans="1:1" x14ac:dyDescent="0.25">
      <c r="A2430" s="204"/>
    </row>
    <row r="2431" spans="1:1" x14ac:dyDescent="0.25">
      <c r="A2431" s="204"/>
    </row>
    <row r="2432" spans="1:1" x14ac:dyDescent="0.25">
      <c r="A2432" s="204"/>
    </row>
    <row r="2433" spans="1:1" x14ac:dyDescent="0.25">
      <c r="A2433" s="204"/>
    </row>
    <row r="2434" spans="1:1" x14ac:dyDescent="0.25">
      <c r="A2434" s="204"/>
    </row>
    <row r="2435" spans="1:1" x14ac:dyDescent="0.25">
      <c r="A2435" s="204"/>
    </row>
    <row r="2436" spans="1:1" x14ac:dyDescent="0.25">
      <c r="A2436" s="204"/>
    </row>
    <row r="2437" spans="1:1" x14ac:dyDescent="0.25">
      <c r="A2437" s="204"/>
    </row>
    <row r="2438" spans="1:1" x14ac:dyDescent="0.25">
      <c r="A2438" s="204"/>
    </row>
    <row r="2439" spans="1:1" x14ac:dyDescent="0.25">
      <c r="A2439" s="204"/>
    </row>
    <row r="2440" spans="1:1" x14ac:dyDescent="0.25">
      <c r="A2440" s="204"/>
    </row>
    <row r="2441" spans="1:1" x14ac:dyDescent="0.25">
      <c r="A2441" s="204"/>
    </row>
    <row r="2442" spans="1:1" x14ac:dyDescent="0.25">
      <c r="A2442" s="204"/>
    </row>
    <row r="2443" spans="1:1" x14ac:dyDescent="0.25">
      <c r="A2443" s="204"/>
    </row>
    <row r="2444" spans="1:1" x14ac:dyDescent="0.25">
      <c r="A2444" s="204"/>
    </row>
    <row r="2445" spans="1:1" x14ac:dyDescent="0.25">
      <c r="A2445" s="204"/>
    </row>
    <row r="2446" spans="1:1" x14ac:dyDescent="0.25">
      <c r="A2446" s="204"/>
    </row>
    <row r="2447" spans="1:1" x14ac:dyDescent="0.25">
      <c r="A2447" s="204"/>
    </row>
    <row r="2448" spans="1:1" x14ac:dyDescent="0.25">
      <c r="A2448" s="204"/>
    </row>
    <row r="2449" spans="1:1" x14ac:dyDescent="0.25">
      <c r="A2449" s="204"/>
    </row>
    <row r="2450" spans="1:1" x14ac:dyDescent="0.25">
      <c r="A2450" s="204"/>
    </row>
    <row r="2451" spans="1:1" x14ac:dyDescent="0.25">
      <c r="A2451" s="204"/>
    </row>
    <row r="2452" spans="1:1" x14ac:dyDescent="0.25">
      <c r="A2452" s="204"/>
    </row>
    <row r="2453" spans="1:1" x14ac:dyDescent="0.25">
      <c r="A2453" s="204"/>
    </row>
    <row r="2454" spans="1:1" x14ac:dyDescent="0.25">
      <c r="A2454" s="204"/>
    </row>
    <row r="2455" spans="1:1" x14ac:dyDescent="0.25">
      <c r="A2455" s="204"/>
    </row>
    <row r="2456" spans="1:1" x14ac:dyDescent="0.25">
      <c r="A2456" s="204"/>
    </row>
    <row r="2457" spans="1:1" x14ac:dyDescent="0.25">
      <c r="A2457" s="204"/>
    </row>
    <row r="2458" spans="1:1" x14ac:dyDescent="0.25">
      <c r="A2458" s="204"/>
    </row>
    <row r="2459" spans="1:1" x14ac:dyDescent="0.25">
      <c r="A2459" s="204"/>
    </row>
    <row r="2460" spans="1:1" x14ac:dyDescent="0.25">
      <c r="A2460" s="204"/>
    </row>
    <row r="2461" spans="1:1" x14ac:dyDescent="0.25">
      <c r="A2461" s="204"/>
    </row>
    <row r="2462" spans="1:1" x14ac:dyDescent="0.25">
      <c r="A2462" s="204"/>
    </row>
    <row r="2463" spans="1:1" x14ac:dyDescent="0.25">
      <c r="A2463" s="204"/>
    </row>
    <row r="2464" spans="1:1" x14ac:dyDescent="0.25">
      <c r="A2464" s="204"/>
    </row>
    <row r="2465" spans="1:1" x14ac:dyDescent="0.25">
      <c r="A2465" s="204"/>
    </row>
    <row r="2466" spans="1:1" x14ac:dyDescent="0.25">
      <c r="A2466" s="204"/>
    </row>
    <row r="2467" spans="1:1" x14ac:dyDescent="0.25">
      <c r="A2467" s="204"/>
    </row>
    <row r="2468" spans="1:1" x14ac:dyDescent="0.25">
      <c r="A2468" s="204"/>
    </row>
    <row r="2469" spans="1:1" x14ac:dyDescent="0.25">
      <c r="A2469" s="204"/>
    </row>
    <row r="2470" spans="1:1" x14ac:dyDescent="0.25">
      <c r="A2470" s="204"/>
    </row>
    <row r="2471" spans="1:1" x14ac:dyDescent="0.25">
      <c r="A2471" s="204"/>
    </row>
    <row r="2472" spans="1:1" x14ac:dyDescent="0.25">
      <c r="A2472" s="204"/>
    </row>
    <row r="2473" spans="1:1" x14ac:dyDescent="0.25">
      <c r="A2473" s="204"/>
    </row>
    <row r="2474" spans="1:1" x14ac:dyDescent="0.25">
      <c r="A2474" s="204"/>
    </row>
    <row r="2475" spans="1:1" x14ac:dyDescent="0.25">
      <c r="A2475" s="204"/>
    </row>
    <row r="2476" spans="1:1" x14ac:dyDescent="0.25">
      <c r="A2476" s="204"/>
    </row>
    <row r="2477" spans="1:1" x14ac:dyDescent="0.25">
      <c r="A2477" s="204"/>
    </row>
    <row r="2478" spans="1:1" x14ac:dyDescent="0.25">
      <c r="A2478" s="204"/>
    </row>
    <row r="2479" spans="1:1" x14ac:dyDescent="0.25">
      <c r="A2479" s="204"/>
    </row>
    <row r="2480" spans="1:1" x14ac:dyDescent="0.25">
      <c r="A2480" s="204"/>
    </row>
    <row r="2481" spans="1:1" x14ac:dyDescent="0.25">
      <c r="A2481" s="204"/>
    </row>
    <row r="2482" spans="1:1" x14ac:dyDescent="0.25">
      <c r="A2482" s="204"/>
    </row>
    <row r="2483" spans="1:1" x14ac:dyDescent="0.25">
      <c r="A2483" s="204"/>
    </row>
    <row r="2484" spans="1:1" x14ac:dyDescent="0.25">
      <c r="A2484" s="204"/>
    </row>
    <row r="2485" spans="1:1" x14ac:dyDescent="0.25">
      <c r="A2485" s="204"/>
    </row>
    <row r="2486" spans="1:1" x14ac:dyDescent="0.25">
      <c r="A2486" s="204"/>
    </row>
    <row r="2487" spans="1:1" x14ac:dyDescent="0.25">
      <c r="A2487" s="204"/>
    </row>
    <row r="2488" spans="1:1" x14ac:dyDescent="0.25">
      <c r="A2488" s="204"/>
    </row>
    <row r="2489" spans="1:1" x14ac:dyDescent="0.25">
      <c r="A2489" s="204"/>
    </row>
    <row r="2490" spans="1:1" x14ac:dyDescent="0.25">
      <c r="A2490" s="204"/>
    </row>
    <row r="2491" spans="1:1" x14ac:dyDescent="0.25">
      <c r="A2491" s="204"/>
    </row>
    <row r="2492" spans="1:1" x14ac:dyDescent="0.25">
      <c r="A2492" s="204"/>
    </row>
    <row r="2493" spans="1:1" x14ac:dyDescent="0.25">
      <c r="A2493" s="204"/>
    </row>
    <row r="2494" spans="1:1" x14ac:dyDescent="0.25">
      <c r="A2494" s="204"/>
    </row>
    <row r="2495" spans="1:1" x14ac:dyDescent="0.25">
      <c r="A2495" s="204"/>
    </row>
    <row r="2496" spans="1:1" x14ac:dyDescent="0.25">
      <c r="A2496" s="204"/>
    </row>
    <row r="2497" spans="1:1" x14ac:dyDescent="0.25">
      <c r="A2497" s="204"/>
    </row>
    <row r="2498" spans="1:1" x14ac:dyDescent="0.25">
      <c r="A2498" s="204"/>
    </row>
    <row r="2499" spans="1:1" x14ac:dyDescent="0.25">
      <c r="A2499" s="204"/>
    </row>
    <row r="2500" spans="1:1" x14ac:dyDescent="0.25">
      <c r="A2500" s="204"/>
    </row>
    <row r="2501" spans="1:1" x14ac:dyDescent="0.25">
      <c r="A2501" s="204"/>
    </row>
    <row r="2502" spans="1:1" x14ac:dyDescent="0.25">
      <c r="A2502" s="204"/>
    </row>
    <row r="2503" spans="1:1" x14ac:dyDescent="0.25">
      <c r="A2503" s="204"/>
    </row>
    <row r="2504" spans="1:1" x14ac:dyDescent="0.25">
      <c r="A2504" s="204"/>
    </row>
    <row r="2505" spans="1:1" x14ac:dyDescent="0.25">
      <c r="A2505" s="204"/>
    </row>
    <row r="2506" spans="1:1" x14ac:dyDescent="0.25">
      <c r="A2506" s="204"/>
    </row>
    <row r="2507" spans="1:1" x14ac:dyDescent="0.25">
      <c r="A2507" s="204"/>
    </row>
    <row r="2508" spans="1:1" x14ac:dyDescent="0.25">
      <c r="A2508" s="204"/>
    </row>
    <row r="2509" spans="1:1" x14ac:dyDescent="0.25">
      <c r="A2509" s="204"/>
    </row>
    <row r="2510" spans="1:1" x14ac:dyDescent="0.25">
      <c r="A2510" s="204"/>
    </row>
    <row r="2511" spans="1:1" x14ac:dyDescent="0.25">
      <c r="A2511" s="204"/>
    </row>
    <row r="2512" spans="1:1" x14ac:dyDescent="0.25">
      <c r="A2512" s="204"/>
    </row>
    <row r="2513" spans="1:1" x14ac:dyDescent="0.25">
      <c r="A2513" s="204"/>
    </row>
    <row r="2514" spans="1:1" x14ac:dyDescent="0.25">
      <c r="A2514" s="204"/>
    </row>
    <row r="2515" spans="1:1" x14ac:dyDescent="0.25">
      <c r="A2515" s="204"/>
    </row>
    <row r="2516" spans="1:1" x14ac:dyDescent="0.25">
      <c r="A2516" s="204"/>
    </row>
    <row r="2517" spans="1:1" x14ac:dyDescent="0.25">
      <c r="A2517" s="204"/>
    </row>
    <row r="2518" spans="1:1" x14ac:dyDescent="0.25">
      <c r="A2518" s="204"/>
    </row>
    <row r="2519" spans="1:1" x14ac:dyDescent="0.25">
      <c r="A2519" s="204"/>
    </row>
    <row r="2520" spans="1:1" x14ac:dyDescent="0.25">
      <c r="A2520" s="204"/>
    </row>
    <row r="2521" spans="1:1" x14ac:dyDescent="0.25">
      <c r="A2521" s="204"/>
    </row>
    <row r="2522" spans="1:1" x14ac:dyDescent="0.25">
      <c r="A2522" s="204"/>
    </row>
    <row r="2523" spans="1:1" x14ac:dyDescent="0.25">
      <c r="A2523" s="204"/>
    </row>
    <row r="2524" spans="1:1" x14ac:dyDescent="0.25">
      <c r="A2524" s="204"/>
    </row>
    <row r="2525" spans="1:1" x14ac:dyDescent="0.25">
      <c r="A2525" s="204"/>
    </row>
    <row r="2526" spans="1:1" x14ac:dyDescent="0.25">
      <c r="A2526" s="204"/>
    </row>
    <row r="2527" spans="1:1" x14ac:dyDescent="0.25">
      <c r="A2527" s="204"/>
    </row>
    <row r="2528" spans="1:1" x14ac:dyDescent="0.25">
      <c r="A2528" s="204"/>
    </row>
    <row r="2529" spans="1:1" x14ac:dyDescent="0.25">
      <c r="A2529" s="204"/>
    </row>
    <row r="2530" spans="1:1" x14ac:dyDescent="0.25">
      <c r="A2530" s="204"/>
    </row>
    <row r="2531" spans="1:1" x14ac:dyDescent="0.25">
      <c r="A2531" s="204"/>
    </row>
    <row r="2532" spans="1:1" x14ac:dyDescent="0.25">
      <c r="A2532" s="204"/>
    </row>
    <row r="2533" spans="1:1" x14ac:dyDescent="0.25">
      <c r="A2533" s="204"/>
    </row>
    <row r="2534" spans="1:1" x14ac:dyDescent="0.25">
      <c r="A2534" s="204"/>
    </row>
    <row r="2535" spans="1:1" x14ac:dyDescent="0.25">
      <c r="A2535" s="204"/>
    </row>
    <row r="2536" spans="1:1" x14ac:dyDescent="0.25">
      <c r="A2536" s="204"/>
    </row>
    <row r="2537" spans="1:1" x14ac:dyDescent="0.25">
      <c r="A2537" s="204"/>
    </row>
    <row r="2538" spans="1:1" x14ac:dyDescent="0.25">
      <c r="A2538" s="204"/>
    </row>
    <row r="2539" spans="1:1" x14ac:dyDescent="0.25">
      <c r="A2539" s="204"/>
    </row>
    <row r="2540" spans="1:1" x14ac:dyDescent="0.25">
      <c r="A2540" s="204"/>
    </row>
    <row r="2541" spans="1:1" x14ac:dyDescent="0.25">
      <c r="A2541" s="204"/>
    </row>
    <row r="2542" spans="1:1" x14ac:dyDescent="0.25">
      <c r="A2542" s="204"/>
    </row>
    <row r="2543" spans="1:1" x14ac:dyDescent="0.25">
      <c r="A2543" s="204"/>
    </row>
    <row r="2544" spans="1:1" x14ac:dyDescent="0.25">
      <c r="A2544" s="204"/>
    </row>
    <row r="2545" spans="1:1" x14ac:dyDescent="0.25">
      <c r="A2545" s="204"/>
    </row>
    <row r="2546" spans="1:1" x14ac:dyDescent="0.25">
      <c r="A2546" s="204"/>
    </row>
    <row r="2547" spans="1:1" x14ac:dyDescent="0.25">
      <c r="A2547" s="204"/>
    </row>
    <row r="2548" spans="1:1" x14ac:dyDescent="0.25">
      <c r="A2548" s="204"/>
    </row>
    <row r="2549" spans="1:1" x14ac:dyDescent="0.25">
      <c r="A2549" s="204"/>
    </row>
    <row r="2550" spans="1:1" x14ac:dyDescent="0.25">
      <c r="A2550" s="204"/>
    </row>
    <row r="2551" spans="1:1" x14ac:dyDescent="0.25">
      <c r="A2551" s="204"/>
    </row>
    <row r="2552" spans="1:1" x14ac:dyDescent="0.25">
      <c r="A2552" s="204"/>
    </row>
    <row r="2553" spans="1:1" x14ac:dyDescent="0.25">
      <c r="A2553" s="204"/>
    </row>
    <row r="2554" spans="1:1" x14ac:dyDescent="0.25">
      <c r="A2554" s="204"/>
    </row>
    <row r="2555" spans="1:1" x14ac:dyDescent="0.25">
      <c r="A2555" s="204"/>
    </row>
    <row r="2556" spans="1:1" x14ac:dyDescent="0.25">
      <c r="A2556" s="204"/>
    </row>
    <row r="2557" spans="1:1" x14ac:dyDescent="0.25">
      <c r="A2557" s="204"/>
    </row>
    <row r="2558" spans="1:1" x14ac:dyDescent="0.25">
      <c r="A2558" s="204"/>
    </row>
    <row r="2559" spans="1:1" x14ac:dyDescent="0.25">
      <c r="A2559" s="204"/>
    </row>
    <row r="2560" spans="1:1" x14ac:dyDescent="0.25">
      <c r="A2560" s="204"/>
    </row>
    <row r="2561" spans="1:1" x14ac:dyDescent="0.25">
      <c r="A2561" s="204"/>
    </row>
    <row r="2562" spans="1:1" x14ac:dyDescent="0.25">
      <c r="A2562" s="204"/>
    </row>
    <row r="2563" spans="1:1" x14ac:dyDescent="0.25">
      <c r="A2563" s="204"/>
    </row>
    <row r="2564" spans="1:1" x14ac:dyDescent="0.25">
      <c r="A2564" s="204"/>
    </row>
    <row r="2565" spans="1:1" x14ac:dyDescent="0.25">
      <c r="A2565" s="204"/>
    </row>
    <row r="2566" spans="1:1" x14ac:dyDescent="0.25">
      <c r="A2566" s="204"/>
    </row>
    <row r="2567" spans="1:1" x14ac:dyDescent="0.25">
      <c r="A2567" s="204"/>
    </row>
    <row r="2568" spans="1:1" x14ac:dyDescent="0.25">
      <c r="A2568" s="204"/>
    </row>
    <row r="2569" spans="1:1" x14ac:dyDescent="0.25">
      <c r="A2569" s="204"/>
    </row>
    <row r="2570" spans="1:1" x14ac:dyDescent="0.25">
      <c r="A2570" s="204"/>
    </row>
    <row r="2571" spans="1:1" x14ac:dyDescent="0.25">
      <c r="A2571" s="204"/>
    </row>
    <row r="2572" spans="1:1" x14ac:dyDescent="0.25">
      <c r="A2572" s="204"/>
    </row>
    <row r="2573" spans="1:1" x14ac:dyDescent="0.25">
      <c r="A2573" s="204"/>
    </row>
    <row r="2574" spans="1:1" x14ac:dyDescent="0.25">
      <c r="A2574" s="204"/>
    </row>
    <row r="2575" spans="1:1" x14ac:dyDescent="0.25">
      <c r="A2575" s="204"/>
    </row>
    <row r="2576" spans="1:1" x14ac:dyDescent="0.25">
      <c r="A2576" s="204"/>
    </row>
    <row r="2577" spans="1:1" x14ac:dyDescent="0.25">
      <c r="A2577" s="204"/>
    </row>
    <row r="2578" spans="1:1" x14ac:dyDescent="0.25">
      <c r="A2578" s="204"/>
    </row>
    <row r="2579" spans="1:1" x14ac:dyDescent="0.25">
      <c r="A2579" s="204"/>
    </row>
    <row r="2580" spans="1:1" x14ac:dyDescent="0.25">
      <c r="A2580" s="204"/>
    </row>
    <row r="2581" spans="1:1" x14ac:dyDescent="0.25">
      <c r="A2581" s="204"/>
    </row>
    <row r="2582" spans="1:1" x14ac:dyDescent="0.25">
      <c r="A2582" s="204"/>
    </row>
    <row r="2583" spans="1:1" x14ac:dyDescent="0.25">
      <c r="A2583" s="204"/>
    </row>
    <row r="2584" spans="1:1" x14ac:dyDescent="0.25">
      <c r="A2584" s="204"/>
    </row>
    <row r="2585" spans="1:1" x14ac:dyDescent="0.25">
      <c r="A2585" s="204"/>
    </row>
    <row r="2586" spans="1:1" x14ac:dyDescent="0.25">
      <c r="A2586" s="204"/>
    </row>
    <row r="2587" spans="1:1" x14ac:dyDescent="0.25">
      <c r="A2587" s="204"/>
    </row>
    <row r="2588" spans="1:1" x14ac:dyDescent="0.25">
      <c r="A2588" s="204"/>
    </row>
    <row r="2589" spans="1:1" x14ac:dyDescent="0.25">
      <c r="A2589" s="204"/>
    </row>
    <row r="2590" spans="1:1" x14ac:dyDescent="0.25">
      <c r="A2590" s="204"/>
    </row>
    <row r="2591" spans="1:1" x14ac:dyDescent="0.25">
      <c r="A2591" s="204"/>
    </row>
    <row r="2592" spans="1:1" x14ac:dyDescent="0.25">
      <c r="A2592" s="204"/>
    </row>
    <row r="2593" spans="1:1" x14ac:dyDescent="0.25">
      <c r="A2593" s="204"/>
    </row>
    <row r="2594" spans="1:1" x14ac:dyDescent="0.25">
      <c r="A2594" s="204"/>
    </row>
    <row r="2595" spans="1:1" x14ac:dyDescent="0.25">
      <c r="A2595" s="204"/>
    </row>
    <row r="2596" spans="1:1" x14ac:dyDescent="0.25">
      <c r="A2596" s="204"/>
    </row>
    <row r="2597" spans="1:1" x14ac:dyDescent="0.25">
      <c r="A2597" s="204"/>
    </row>
    <row r="2598" spans="1:1" x14ac:dyDescent="0.25">
      <c r="A2598" s="204"/>
    </row>
    <row r="2599" spans="1:1" x14ac:dyDescent="0.25">
      <c r="A2599" s="204"/>
    </row>
    <row r="2600" spans="1:1" x14ac:dyDescent="0.25">
      <c r="A2600" s="204"/>
    </row>
    <row r="2601" spans="1:1" x14ac:dyDescent="0.25">
      <c r="A2601" s="204"/>
    </row>
    <row r="2602" spans="1:1" x14ac:dyDescent="0.25">
      <c r="A2602" s="204"/>
    </row>
    <row r="2603" spans="1:1" x14ac:dyDescent="0.25">
      <c r="A2603" s="204"/>
    </row>
    <row r="2604" spans="1:1" x14ac:dyDescent="0.25">
      <c r="A2604" s="204"/>
    </row>
    <row r="2605" spans="1:1" x14ac:dyDescent="0.25">
      <c r="A2605" s="204"/>
    </row>
    <row r="2606" spans="1:1" x14ac:dyDescent="0.25">
      <c r="A2606" s="204"/>
    </row>
    <row r="2607" spans="1:1" x14ac:dyDescent="0.25">
      <c r="A2607" s="204"/>
    </row>
    <row r="2608" spans="1:1" x14ac:dyDescent="0.25">
      <c r="A2608" s="204"/>
    </row>
    <row r="2609" spans="1:1" x14ac:dyDescent="0.25">
      <c r="A2609" s="204"/>
    </row>
    <row r="2610" spans="1:1" x14ac:dyDescent="0.25">
      <c r="A2610" s="204"/>
    </row>
    <row r="2611" spans="1:1" x14ac:dyDescent="0.25">
      <c r="A2611" s="204"/>
    </row>
    <row r="2612" spans="1:1" x14ac:dyDescent="0.25">
      <c r="A2612" s="204"/>
    </row>
    <row r="2613" spans="1:1" x14ac:dyDescent="0.25">
      <c r="A2613" s="204"/>
    </row>
    <row r="2614" spans="1:1" x14ac:dyDescent="0.25">
      <c r="A2614" s="204"/>
    </row>
    <row r="2615" spans="1:1" x14ac:dyDescent="0.25">
      <c r="A2615" s="204"/>
    </row>
    <row r="2616" spans="1:1" x14ac:dyDescent="0.25">
      <c r="A2616" s="204"/>
    </row>
    <row r="2617" spans="1:1" x14ac:dyDescent="0.25">
      <c r="A2617" s="204"/>
    </row>
    <row r="2618" spans="1:1" x14ac:dyDescent="0.25">
      <c r="A2618" s="204"/>
    </row>
    <row r="2619" spans="1:1" x14ac:dyDescent="0.25">
      <c r="A2619" s="204"/>
    </row>
    <row r="2620" spans="1:1" x14ac:dyDescent="0.25">
      <c r="A2620" s="204"/>
    </row>
    <row r="2621" spans="1:1" x14ac:dyDescent="0.25">
      <c r="A2621" s="204"/>
    </row>
    <row r="2622" spans="1:1" x14ac:dyDescent="0.25">
      <c r="A2622" s="204"/>
    </row>
    <row r="2623" spans="1:1" x14ac:dyDescent="0.25">
      <c r="A2623" s="204"/>
    </row>
    <row r="2624" spans="1:1" x14ac:dyDescent="0.25">
      <c r="A2624" s="204"/>
    </row>
    <row r="2625" spans="1:1" x14ac:dyDescent="0.25">
      <c r="A2625" s="204"/>
    </row>
    <row r="2626" spans="1:1" x14ac:dyDescent="0.25">
      <c r="A2626" s="204"/>
    </row>
    <row r="2627" spans="1:1" x14ac:dyDescent="0.25">
      <c r="A2627" s="204"/>
    </row>
    <row r="2628" spans="1:1" x14ac:dyDescent="0.25">
      <c r="A2628" s="204"/>
    </row>
    <row r="2629" spans="1:1" x14ac:dyDescent="0.25">
      <c r="A2629" s="204"/>
    </row>
    <row r="2630" spans="1:1" x14ac:dyDescent="0.25">
      <c r="A2630" s="204"/>
    </row>
    <row r="2631" spans="1:1" x14ac:dyDescent="0.25">
      <c r="A2631" s="204"/>
    </row>
    <row r="2632" spans="1:1" x14ac:dyDescent="0.25">
      <c r="A2632" s="204"/>
    </row>
    <row r="2633" spans="1:1" x14ac:dyDescent="0.25">
      <c r="A2633" s="204"/>
    </row>
    <row r="2634" spans="1:1" x14ac:dyDescent="0.25">
      <c r="A2634" s="204"/>
    </row>
    <row r="2635" spans="1:1" x14ac:dyDescent="0.25">
      <c r="A2635" s="204"/>
    </row>
    <row r="2636" spans="1:1" x14ac:dyDescent="0.25">
      <c r="A2636" s="204"/>
    </row>
    <row r="2637" spans="1:1" x14ac:dyDescent="0.25">
      <c r="A2637" s="204"/>
    </row>
    <row r="2638" spans="1:1" x14ac:dyDescent="0.25">
      <c r="A2638" s="204"/>
    </row>
    <row r="2639" spans="1:1" x14ac:dyDescent="0.25">
      <c r="A2639" s="204"/>
    </row>
    <row r="2640" spans="1:1" x14ac:dyDescent="0.25">
      <c r="A2640" s="204"/>
    </row>
    <row r="2641" spans="1:1" x14ac:dyDescent="0.25">
      <c r="A2641" s="204"/>
    </row>
    <row r="2642" spans="1:1" x14ac:dyDescent="0.25">
      <c r="A2642" s="204"/>
    </row>
    <row r="2643" spans="1:1" x14ac:dyDescent="0.25">
      <c r="A2643" s="204"/>
    </row>
    <row r="2644" spans="1:1" x14ac:dyDescent="0.25">
      <c r="A2644" s="204"/>
    </row>
    <row r="2645" spans="1:1" x14ac:dyDescent="0.25">
      <c r="A2645" s="204"/>
    </row>
    <row r="2646" spans="1:1" x14ac:dyDescent="0.25">
      <c r="A2646" s="204"/>
    </row>
    <row r="2647" spans="1:1" x14ac:dyDescent="0.25">
      <c r="A2647" s="204"/>
    </row>
    <row r="2648" spans="1:1" x14ac:dyDescent="0.25">
      <c r="A2648" s="204"/>
    </row>
    <row r="2649" spans="1:1" x14ac:dyDescent="0.25">
      <c r="A2649" s="204"/>
    </row>
    <row r="2650" spans="1:1" x14ac:dyDescent="0.25">
      <c r="A2650" s="204"/>
    </row>
    <row r="2651" spans="1:1" x14ac:dyDescent="0.25">
      <c r="A2651" s="204"/>
    </row>
    <row r="2652" spans="1:1" x14ac:dyDescent="0.25">
      <c r="A2652" s="204"/>
    </row>
    <row r="2653" spans="1:1" x14ac:dyDescent="0.25">
      <c r="A2653" s="204"/>
    </row>
    <row r="2654" spans="1:1" x14ac:dyDescent="0.25">
      <c r="A2654" s="204"/>
    </row>
    <row r="2655" spans="1:1" x14ac:dyDescent="0.25">
      <c r="A2655" s="204"/>
    </row>
    <row r="2656" spans="1:1" x14ac:dyDescent="0.25">
      <c r="A2656" s="204"/>
    </row>
    <row r="2657" spans="1:1" x14ac:dyDescent="0.25">
      <c r="A2657" s="204"/>
    </row>
    <row r="2658" spans="1:1" x14ac:dyDescent="0.25">
      <c r="A2658" s="204"/>
    </row>
    <row r="2659" spans="1:1" x14ac:dyDescent="0.25">
      <c r="A2659" s="204"/>
    </row>
    <row r="2660" spans="1:1" x14ac:dyDescent="0.25">
      <c r="A2660" s="204"/>
    </row>
    <row r="2661" spans="1:1" x14ac:dyDescent="0.25">
      <c r="A2661" s="204"/>
    </row>
    <row r="2662" spans="1:1" x14ac:dyDescent="0.25">
      <c r="A2662" s="204"/>
    </row>
    <row r="2663" spans="1:1" x14ac:dyDescent="0.25">
      <c r="A2663" s="204"/>
    </row>
    <row r="2664" spans="1:1" x14ac:dyDescent="0.25">
      <c r="A2664" s="204"/>
    </row>
    <row r="2665" spans="1:1" x14ac:dyDescent="0.25">
      <c r="A2665" s="204"/>
    </row>
    <row r="2666" spans="1:1" x14ac:dyDescent="0.25">
      <c r="A2666" s="204"/>
    </row>
    <row r="2667" spans="1:1" x14ac:dyDescent="0.25">
      <c r="A2667" s="204"/>
    </row>
    <row r="2668" spans="1:1" x14ac:dyDescent="0.25">
      <c r="A2668" s="204"/>
    </row>
    <row r="2669" spans="1:1" x14ac:dyDescent="0.25">
      <c r="A2669" s="204"/>
    </row>
    <row r="2670" spans="1:1" x14ac:dyDescent="0.25">
      <c r="A2670" s="204"/>
    </row>
    <row r="2671" spans="1:1" x14ac:dyDescent="0.25">
      <c r="A2671" s="204"/>
    </row>
    <row r="2672" spans="1:1" x14ac:dyDescent="0.25">
      <c r="A2672" s="204"/>
    </row>
    <row r="2673" spans="1:1" x14ac:dyDescent="0.25">
      <c r="A2673" s="204"/>
    </row>
    <row r="2674" spans="1:1" x14ac:dyDescent="0.25">
      <c r="A2674" s="204"/>
    </row>
    <row r="2675" spans="1:1" x14ac:dyDescent="0.25">
      <c r="A2675" s="204"/>
    </row>
    <row r="2676" spans="1:1" x14ac:dyDescent="0.25">
      <c r="A2676" s="204"/>
    </row>
    <row r="2677" spans="1:1" x14ac:dyDescent="0.25">
      <c r="A2677" s="204"/>
    </row>
    <row r="2678" spans="1:1" x14ac:dyDescent="0.25">
      <c r="A2678" s="204"/>
    </row>
    <row r="2679" spans="1:1" x14ac:dyDescent="0.25">
      <c r="A2679" s="204"/>
    </row>
    <row r="2680" spans="1:1" x14ac:dyDescent="0.25">
      <c r="A2680" s="204"/>
    </row>
    <row r="2681" spans="1:1" x14ac:dyDescent="0.25">
      <c r="A2681" s="204"/>
    </row>
    <row r="2682" spans="1:1" x14ac:dyDescent="0.25">
      <c r="A2682" s="204"/>
    </row>
    <row r="2683" spans="1:1" x14ac:dyDescent="0.25">
      <c r="A2683" s="204"/>
    </row>
    <row r="2684" spans="1:1" x14ac:dyDescent="0.25">
      <c r="A2684" s="204"/>
    </row>
    <row r="2685" spans="1:1" x14ac:dyDescent="0.25">
      <c r="A2685" s="204"/>
    </row>
    <row r="2686" spans="1:1" x14ac:dyDescent="0.25">
      <c r="A2686" s="204"/>
    </row>
    <row r="2687" spans="1:1" x14ac:dyDescent="0.25">
      <c r="A2687" s="204"/>
    </row>
    <row r="2688" spans="1:1" x14ac:dyDescent="0.25">
      <c r="A2688" s="204"/>
    </row>
    <row r="2689" spans="1:1" x14ac:dyDescent="0.25">
      <c r="A2689" s="204"/>
    </row>
    <row r="2690" spans="1:1" x14ac:dyDescent="0.25">
      <c r="A2690" s="204"/>
    </row>
    <row r="2691" spans="1:1" x14ac:dyDescent="0.25">
      <c r="A2691" s="204"/>
    </row>
    <row r="2692" spans="1:1" x14ac:dyDescent="0.25">
      <c r="A2692" s="204"/>
    </row>
    <row r="2693" spans="1:1" x14ac:dyDescent="0.25">
      <c r="A2693" s="204"/>
    </row>
    <row r="2694" spans="1:1" x14ac:dyDescent="0.25">
      <c r="A2694" s="204"/>
    </row>
    <row r="2695" spans="1:1" x14ac:dyDescent="0.25">
      <c r="A2695" s="204"/>
    </row>
    <row r="2696" spans="1:1" x14ac:dyDescent="0.25">
      <c r="A2696" s="204"/>
    </row>
    <row r="2697" spans="1:1" x14ac:dyDescent="0.25">
      <c r="A2697" s="204"/>
    </row>
    <row r="2698" spans="1:1" x14ac:dyDescent="0.25">
      <c r="A2698" s="204"/>
    </row>
    <row r="2699" spans="1:1" x14ac:dyDescent="0.25">
      <c r="A2699" s="204"/>
    </row>
    <row r="2700" spans="1:1" x14ac:dyDescent="0.25">
      <c r="A2700" s="204"/>
    </row>
    <row r="2701" spans="1:1" x14ac:dyDescent="0.25">
      <c r="A2701" s="204"/>
    </row>
    <row r="2702" spans="1:1" x14ac:dyDescent="0.25">
      <c r="A2702" s="204"/>
    </row>
    <row r="2703" spans="1:1" x14ac:dyDescent="0.25">
      <c r="A2703" s="204"/>
    </row>
    <row r="2704" spans="1:1" x14ac:dyDescent="0.25">
      <c r="A2704" s="204"/>
    </row>
    <row r="2705" spans="1:1" x14ac:dyDescent="0.25">
      <c r="A2705" s="204"/>
    </row>
    <row r="2706" spans="1:1" x14ac:dyDescent="0.25">
      <c r="A2706" s="204"/>
    </row>
    <row r="2707" spans="1:1" x14ac:dyDescent="0.25">
      <c r="A2707" s="204"/>
    </row>
    <row r="2708" spans="1:1" x14ac:dyDescent="0.25">
      <c r="A2708" s="204"/>
    </row>
    <row r="2709" spans="1:1" x14ac:dyDescent="0.25">
      <c r="A2709" s="204"/>
    </row>
    <row r="2710" spans="1:1" x14ac:dyDescent="0.25">
      <c r="A2710" s="204"/>
    </row>
    <row r="2711" spans="1:1" x14ac:dyDescent="0.25">
      <c r="A2711" s="204"/>
    </row>
    <row r="2712" spans="1:1" x14ac:dyDescent="0.25">
      <c r="A2712" s="204"/>
    </row>
    <row r="2713" spans="1:1" x14ac:dyDescent="0.25">
      <c r="A2713" s="204"/>
    </row>
    <row r="2714" spans="1:1" x14ac:dyDescent="0.25">
      <c r="A2714" s="204"/>
    </row>
    <row r="2715" spans="1:1" x14ac:dyDescent="0.25">
      <c r="A2715" s="204"/>
    </row>
    <row r="2716" spans="1:1" x14ac:dyDescent="0.25">
      <c r="A2716" s="204"/>
    </row>
    <row r="2717" spans="1:1" x14ac:dyDescent="0.25">
      <c r="A2717" s="204"/>
    </row>
    <row r="2718" spans="1:1" x14ac:dyDescent="0.25">
      <c r="A2718" s="204"/>
    </row>
    <row r="2719" spans="1:1" x14ac:dyDescent="0.25">
      <c r="A2719" s="204"/>
    </row>
    <row r="2720" spans="1:1" x14ac:dyDescent="0.25">
      <c r="A2720" s="204"/>
    </row>
    <row r="2721" spans="1:1" x14ac:dyDescent="0.25">
      <c r="A2721" s="204"/>
    </row>
    <row r="2722" spans="1:1" x14ac:dyDescent="0.25">
      <c r="A2722" s="204"/>
    </row>
    <row r="2723" spans="1:1" x14ac:dyDescent="0.25">
      <c r="A2723" s="204"/>
    </row>
    <row r="2724" spans="1:1" x14ac:dyDescent="0.25">
      <c r="A2724" s="204"/>
    </row>
    <row r="2725" spans="1:1" x14ac:dyDescent="0.25">
      <c r="A2725" s="204"/>
    </row>
    <row r="2726" spans="1:1" x14ac:dyDescent="0.25">
      <c r="A2726" s="204"/>
    </row>
    <row r="2727" spans="1:1" x14ac:dyDescent="0.25">
      <c r="A2727" s="204"/>
    </row>
    <row r="2728" spans="1:1" x14ac:dyDescent="0.25">
      <c r="A2728" s="204"/>
    </row>
    <row r="2729" spans="1:1" x14ac:dyDescent="0.25">
      <c r="A2729" s="204"/>
    </row>
    <row r="2730" spans="1:1" x14ac:dyDescent="0.25">
      <c r="A2730" s="204"/>
    </row>
    <row r="2731" spans="1:1" x14ac:dyDescent="0.25">
      <c r="A2731" s="204"/>
    </row>
    <row r="2732" spans="1:1" x14ac:dyDescent="0.25">
      <c r="A2732" s="204"/>
    </row>
    <row r="2733" spans="1:1" x14ac:dyDescent="0.25">
      <c r="A2733" s="204"/>
    </row>
    <row r="2734" spans="1:1" x14ac:dyDescent="0.25">
      <c r="A2734" s="204"/>
    </row>
    <row r="2735" spans="1:1" x14ac:dyDescent="0.25">
      <c r="A2735" s="204"/>
    </row>
    <row r="2736" spans="1:1" x14ac:dyDescent="0.25">
      <c r="A2736" s="204"/>
    </row>
    <row r="2737" spans="1:1" x14ac:dyDescent="0.25">
      <c r="A2737" s="204"/>
    </row>
    <row r="2738" spans="1:1" x14ac:dyDescent="0.25">
      <c r="A2738" s="204"/>
    </row>
    <row r="2739" spans="1:1" x14ac:dyDescent="0.25">
      <c r="A2739" s="204"/>
    </row>
    <row r="2740" spans="1:1" x14ac:dyDescent="0.25">
      <c r="A2740" s="204"/>
    </row>
    <row r="2741" spans="1:1" x14ac:dyDescent="0.25">
      <c r="A2741" s="204"/>
    </row>
    <row r="2742" spans="1:1" x14ac:dyDescent="0.25">
      <c r="A2742" s="204"/>
    </row>
    <row r="2743" spans="1:1" x14ac:dyDescent="0.25">
      <c r="A2743" s="204"/>
    </row>
    <row r="2744" spans="1:1" x14ac:dyDescent="0.25">
      <c r="A2744" s="204"/>
    </row>
    <row r="2745" spans="1:1" x14ac:dyDescent="0.25">
      <c r="A2745" s="204"/>
    </row>
    <row r="2746" spans="1:1" x14ac:dyDescent="0.25">
      <c r="A2746" s="204"/>
    </row>
    <row r="2747" spans="1:1" x14ac:dyDescent="0.25">
      <c r="A2747" s="204"/>
    </row>
    <row r="2748" spans="1:1" x14ac:dyDescent="0.25">
      <c r="A2748" s="204"/>
    </row>
    <row r="2749" spans="1:1" x14ac:dyDescent="0.25">
      <c r="A2749" s="204"/>
    </row>
    <row r="2750" spans="1:1" x14ac:dyDescent="0.25">
      <c r="A2750" s="204"/>
    </row>
    <row r="2751" spans="1:1" x14ac:dyDescent="0.25">
      <c r="A2751" s="204"/>
    </row>
    <row r="2752" spans="1:1" x14ac:dyDescent="0.25">
      <c r="A2752" s="204"/>
    </row>
    <row r="2753" spans="1:1" x14ac:dyDescent="0.25">
      <c r="A2753" s="204"/>
    </row>
    <row r="2754" spans="1:1" x14ac:dyDescent="0.25">
      <c r="A2754" s="204"/>
    </row>
    <row r="2755" spans="1:1" x14ac:dyDescent="0.25">
      <c r="A2755" s="204"/>
    </row>
    <row r="2756" spans="1:1" x14ac:dyDescent="0.25">
      <c r="A2756" s="204"/>
    </row>
    <row r="2757" spans="1:1" x14ac:dyDescent="0.25">
      <c r="A2757" s="204"/>
    </row>
    <row r="2758" spans="1:1" x14ac:dyDescent="0.25">
      <c r="A2758" s="204"/>
    </row>
    <row r="2759" spans="1:1" x14ac:dyDescent="0.25">
      <c r="A2759" s="204"/>
    </row>
    <row r="2760" spans="1:1" x14ac:dyDescent="0.25">
      <c r="A2760" s="204"/>
    </row>
    <row r="2761" spans="1:1" x14ac:dyDescent="0.25">
      <c r="A2761" s="204"/>
    </row>
    <row r="2762" spans="1:1" x14ac:dyDescent="0.25">
      <c r="A2762" s="204"/>
    </row>
    <row r="2763" spans="1:1" x14ac:dyDescent="0.25">
      <c r="A2763" s="204"/>
    </row>
    <row r="2764" spans="1:1" x14ac:dyDescent="0.25">
      <c r="A2764" s="204"/>
    </row>
    <row r="2765" spans="1:1" x14ac:dyDescent="0.25">
      <c r="A2765" s="204"/>
    </row>
    <row r="2766" spans="1:1" x14ac:dyDescent="0.25">
      <c r="A2766" s="204"/>
    </row>
    <row r="2767" spans="1:1" x14ac:dyDescent="0.25">
      <c r="A2767" s="204"/>
    </row>
    <row r="2768" spans="1:1" x14ac:dyDescent="0.25">
      <c r="A2768" s="204"/>
    </row>
    <row r="2769" spans="1:1" x14ac:dyDescent="0.25">
      <c r="A2769" s="204"/>
    </row>
    <row r="2770" spans="1:1" x14ac:dyDescent="0.25">
      <c r="A2770" s="204"/>
    </row>
    <row r="2771" spans="1:1" x14ac:dyDescent="0.25">
      <c r="A2771" s="204"/>
    </row>
    <row r="2772" spans="1:1" x14ac:dyDescent="0.25">
      <c r="A2772" s="204"/>
    </row>
    <row r="2773" spans="1:1" x14ac:dyDescent="0.25">
      <c r="A2773" s="204"/>
    </row>
    <row r="2774" spans="1:1" x14ac:dyDescent="0.25">
      <c r="A2774" s="204"/>
    </row>
    <row r="2775" spans="1:1" x14ac:dyDescent="0.25">
      <c r="A2775" s="204"/>
    </row>
    <row r="2776" spans="1:1" x14ac:dyDescent="0.25">
      <c r="A2776" s="204"/>
    </row>
    <row r="2777" spans="1:1" x14ac:dyDescent="0.25">
      <c r="A2777" s="204"/>
    </row>
    <row r="2778" spans="1:1" x14ac:dyDescent="0.25">
      <c r="A2778" s="204"/>
    </row>
    <row r="2779" spans="1:1" x14ac:dyDescent="0.25">
      <c r="A2779" s="204"/>
    </row>
    <row r="2780" spans="1:1" x14ac:dyDescent="0.25">
      <c r="A2780" s="204"/>
    </row>
    <row r="2781" spans="1:1" x14ac:dyDescent="0.25">
      <c r="A2781" s="204"/>
    </row>
    <row r="2782" spans="1:1" x14ac:dyDescent="0.25">
      <c r="A2782" s="204"/>
    </row>
    <row r="2783" spans="1:1" x14ac:dyDescent="0.25">
      <c r="A2783" s="204"/>
    </row>
    <row r="2784" spans="1:1" x14ac:dyDescent="0.25">
      <c r="A2784" s="204"/>
    </row>
    <row r="2785" spans="1:1" x14ac:dyDescent="0.25">
      <c r="A2785" s="204"/>
    </row>
    <row r="2786" spans="1:1" x14ac:dyDescent="0.25">
      <c r="A2786" s="204"/>
    </row>
    <row r="2787" spans="1:1" x14ac:dyDescent="0.25">
      <c r="A2787" s="204"/>
    </row>
    <row r="2788" spans="1:1" x14ac:dyDescent="0.25">
      <c r="A2788" s="204"/>
    </row>
    <row r="2789" spans="1:1" x14ac:dyDescent="0.25">
      <c r="A2789" s="204"/>
    </row>
    <row r="2790" spans="1:1" x14ac:dyDescent="0.25">
      <c r="A2790" s="204"/>
    </row>
    <row r="2791" spans="1:1" x14ac:dyDescent="0.25">
      <c r="A2791" s="204"/>
    </row>
    <row r="2792" spans="1:1" x14ac:dyDescent="0.25">
      <c r="A2792" s="204"/>
    </row>
    <row r="2793" spans="1:1" x14ac:dyDescent="0.25">
      <c r="A2793" s="204"/>
    </row>
    <row r="2794" spans="1:1" x14ac:dyDescent="0.25">
      <c r="A2794" s="204"/>
    </row>
    <row r="2795" spans="1:1" x14ac:dyDescent="0.25">
      <c r="A2795" s="204"/>
    </row>
    <row r="2796" spans="1:1" x14ac:dyDescent="0.25">
      <c r="A2796" s="204"/>
    </row>
    <row r="2797" spans="1:1" x14ac:dyDescent="0.25">
      <c r="A2797" s="204"/>
    </row>
    <row r="2798" spans="1:1" x14ac:dyDescent="0.25">
      <c r="A2798" s="204"/>
    </row>
    <row r="2799" spans="1:1" x14ac:dyDescent="0.25">
      <c r="A2799" s="204"/>
    </row>
    <row r="2800" spans="1:1" x14ac:dyDescent="0.25">
      <c r="A2800" s="204"/>
    </row>
    <row r="2801" spans="1:1" x14ac:dyDescent="0.25">
      <c r="A2801" s="204"/>
    </row>
    <row r="2802" spans="1:1" x14ac:dyDescent="0.25">
      <c r="A2802" s="204"/>
    </row>
    <row r="2803" spans="1:1" x14ac:dyDescent="0.25">
      <c r="A2803" s="204"/>
    </row>
    <row r="2804" spans="1:1" x14ac:dyDescent="0.25">
      <c r="A2804" s="204"/>
    </row>
    <row r="2805" spans="1:1" x14ac:dyDescent="0.25">
      <c r="A2805" s="204"/>
    </row>
    <row r="2806" spans="1:1" x14ac:dyDescent="0.25">
      <c r="A2806" s="204"/>
    </row>
    <row r="2807" spans="1:1" x14ac:dyDescent="0.25">
      <c r="A2807" s="204"/>
    </row>
    <row r="2808" spans="1:1" x14ac:dyDescent="0.25">
      <c r="A2808" s="204"/>
    </row>
    <row r="2809" spans="1:1" x14ac:dyDescent="0.25">
      <c r="A2809" s="204"/>
    </row>
    <row r="2810" spans="1:1" x14ac:dyDescent="0.25">
      <c r="A2810" s="204"/>
    </row>
    <row r="2811" spans="1:1" x14ac:dyDescent="0.25">
      <c r="A2811" s="204"/>
    </row>
    <row r="2812" spans="1:1" x14ac:dyDescent="0.25">
      <c r="A2812" s="204"/>
    </row>
    <row r="2813" spans="1:1" x14ac:dyDescent="0.25">
      <c r="A2813" s="204"/>
    </row>
    <row r="2814" spans="1:1" x14ac:dyDescent="0.25">
      <c r="A2814" s="204"/>
    </row>
    <row r="2815" spans="1:1" x14ac:dyDescent="0.25">
      <c r="A2815" s="204"/>
    </row>
    <row r="2816" spans="1:1" x14ac:dyDescent="0.25">
      <c r="A2816" s="204"/>
    </row>
    <row r="2817" spans="1:1" x14ac:dyDescent="0.25">
      <c r="A2817" s="204"/>
    </row>
    <row r="2818" spans="1:1" x14ac:dyDescent="0.25">
      <c r="A2818" s="204"/>
    </row>
    <row r="2819" spans="1:1" x14ac:dyDescent="0.25">
      <c r="A2819" s="204"/>
    </row>
    <row r="2820" spans="1:1" x14ac:dyDescent="0.25">
      <c r="A2820" s="204"/>
    </row>
    <row r="2821" spans="1:1" x14ac:dyDescent="0.25">
      <c r="A2821" s="204"/>
    </row>
    <row r="2822" spans="1:1" x14ac:dyDescent="0.25">
      <c r="A2822" s="204"/>
    </row>
    <row r="2823" spans="1:1" x14ac:dyDescent="0.25">
      <c r="A2823" s="204"/>
    </row>
    <row r="2824" spans="1:1" x14ac:dyDescent="0.25">
      <c r="A2824" s="204"/>
    </row>
    <row r="2825" spans="1:1" x14ac:dyDescent="0.25">
      <c r="A2825" s="204"/>
    </row>
    <row r="2826" spans="1:1" x14ac:dyDescent="0.25">
      <c r="A2826" s="204"/>
    </row>
    <row r="2827" spans="1:1" x14ac:dyDescent="0.25">
      <c r="A2827" s="204"/>
    </row>
    <row r="2828" spans="1:1" x14ac:dyDescent="0.25">
      <c r="A2828" s="204"/>
    </row>
    <row r="2829" spans="1:1" x14ac:dyDescent="0.25">
      <c r="A2829" s="204"/>
    </row>
    <row r="2830" spans="1:1" x14ac:dyDescent="0.25">
      <c r="A2830" s="204"/>
    </row>
    <row r="2831" spans="1:1" x14ac:dyDescent="0.25">
      <c r="A2831" s="204"/>
    </row>
    <row r="2832" spans="1:1" x14ac:dyDescent="0.25">
      <c r="A2832" s="204"/>
    </row>
    <row r="2833" spans="1:1" x14ac:dyDescent="0.25">
      <c r="A2833" s="204"/>
    </row>
    <row r="2834" spans="1:1" x14ac:dyDescent="0.25">
      <c r="A2834" s="204"/>
    </row>
    <row r="2835" spans="1:1" x14ac:dyDescent="0.25">
      <c r="A2835" s="204"/>
    </row>
    <row r="2836" spans="1:1" x14ac:dyDescent="0.25">
      <c r="A2836" s="205"/>
    </row>
    <row r="2837" spans="1:1" x14ac:dyDescent="0.25">
      <c r="A2837" s="205"/>
    </row>
    <row r="2838" spans="1:1" x14ac:dyDescent="0.25">
      <c r="A2838" s="205"/>
    </row>
    <row r="2839" spans="1:1" x14ac:dyDescent="0.25">
      <c r="A2839" s="205"/>
    </row>
    <row r="2840" spans="1:1" x14ac:dyDescent="0.25">
      <c r="A2840" s="205"/>
    </row>
    <row r="2841" spans="1:1" x14ac:dyDescent="0.25">
      <c r="A2841" s="205"/>
    </row>
    <row r="2842" spans="1:1" x14ac:dyDescent="0.25">
      <c r="A2842" s="205"/>
    </row>
    <row r="2843" spans="1:1" x14ac:dyDescent="0.25">
      <c r="A2843" s="205"/>
    </row>
    <row r="2844" spans="1:1" x14ac:dyDescent="0.25">
      <c r="A2844" s="205"/>
    </row>
    <row r="2845" spans="1:1" x14ac:dyDescent="0.25">
      <c r="A2845" s="205"/>
    </row>
    <row r="2846" spans="1:1" x14ac:dyDescent="0.25">
      <c r="A2846" s="205"/>
    </row>
    <row r="2847" spans="1:1" x14ac:dyDescent="0.25">
      <c r="A2847" s="205"/>
    </row>
    <row r="2848" spans="1:1" x14ac:dyDescent="0.25">
      <c r="A2848" s="205"/>
    </row>
    <row r="2849" spans="1:1" x14ac:dyDescent="0.25">
      <c r="A2849" s="205"/>
    </row>
    <row r="2850" spans="1:1" x14ac:dyDescent="0.25">
      <c r="A2850" s="205"/>
    </row>
    <row r="2851" spans="1:1" x14ac:dyDescent="0.25">
      <c r="A2851" s="205"/>
    </row>
    <row r="2852" spans="1:1" x14ac:dyDescent="0.25">
      <c r="A2852" s="205"/>
    </row>
    <row r="2853" spans="1:1" x14ac:dyDescent="0.25">
      <c r="A2853" s="205"/>
    </row>
    <row r="2854" spans="1:1" x14ac:dyDescent="0.25">
      <c r="A2854" s="205"/>
    </row>
    <row r="2855" spans="1:1" x14ac:dyDescent="0.25">
      <c r="A2855" s="205"/>
    </row>
    <row r="2856" spans="1:1" x14ac:dyDescent="0.25">
      <c r="A2856" s="205"/>
    </row>
    <row r="2857" spans="1:1" x14ac:dyDescent="0.25">
      <c r="A2857" s="205"/>
    </row>
    <row r="2858" spans="1:1" x14ac:dyDescent="0.25">
      <c r="A2858" s="205"/>
    </row>
    <row r="2859" spans="1:1" x14ac:dyDescent="0.25">
      <c r="A2859" s="205"/>
    </row>
    <row r="2860" spans="1:1" x14ac:dyDescent="0.25">
      <c r="A2860" s="205"/>
    </row>
    <row r="2861" spans="1:1" x14ac:dyDescent="0.25">
      <c r="A2861" s="205"/>
    </row>
    <row r="2862" spans="1:1" x14ac:dyDescent="0.25">
      <c r="A2862" s="205"/>
    </row>
    <row r="2863" spans="1:1" x14ac:dyDescent="0.25">
      <c r="A2863" s="205"/>
    </row>
    <row r="2864" spans="1:1" x14ac:dyDescent="0.25">
      <c r="A2864" s="205"/>
    </row>
    <row r="2865" spans="1:1" x14ac:dyDescent="0.25">
      <c r="A2865" s="205"/>
    </row>
    <row r="2866" spans="1:1" x14ac:dyDescent="0.25">
      <c r="A2866" s="205"/>
    </row>
    <row r="2867" spans="1:1" x14ac:dyDescent="0.25">
      <c r="A2867" s="205"/>
    </row>
    <row r="2868" spans="1:1" x14ac:dyDescent="0.25">
      <c r="A2868" s="205"/>
    </row>
    <row r="2869" spans="1:1" x14ac:dyDescent="0.25">
      <c r="A2869" s="205"/>
    </row>
    <row r="2870" spans="1:1" x14ac:dyDescent="0.25">
      <c r="A2870" s="205"/>
    </row>
    <row r="2871" spans="1:1" x14ac:dyDescent="0.25">
      <c r="A2871" s="205"/>
    </row>
    <row r="2872" spans="1:1" x14ac:dyDescent="0.25">
      <c r="A2872" s="205"/>
    </row>
    <row r="2873" spans="1:1" x14ac:dyDescent="0.25">
      <c r="A2873" s="205"/>
    </row>
    <row r="2874" spans="1:1" x14ac:dyDescent="0.25">
      <c r="A2874" s="205"/>
    </row>
    <row r="2875" spans="1:1" x14ac:dyDescent="0.25">
      <c r="A2875" s="205"/>
    </row>
    <row r="2876" spans="1:1" x14ac:dyDescent="0.25">
      <c r="A2876" s="205"/>
    </row>
    <row r="2877" spans="1:1" x14ac:dyDescent="0.25">
      <c r="A2877" s="205"/>
    </row>
    <row r="2878" spans="1:1" x14ac:dyDescent="0.25">
      <c r="A2878" s="205"/>
    </row>
    <row r="2879" spans="1:1" x14ac:dyDescent="0.25">
      <c r="A2879" s="205"/>
    </row>
    <row r="2880" spans="1:1" x14ac:dyDescent="0.25">
      <c r="A2880" s="205"/>
    </row>
    <row r="2881" spans="1:1" x14ac:dyDescent="0.25">
      <c r="A2881" s="205"/>
    </row>
    <row r="2882" spans="1:1" x14ac:dyDescent="0.25">
      <c r="A2882" s="205"/>
    </row>
    <row r="2883" spans="1:1" x14ac:dyDescent="0.25">
      <c r="A2883" s="205"/>
    </row>
    <row r="2884" spans="1:1" x14ac:dyDescent="0.25">
      <c r="A2884" s="205"/>
    </row>
    <row r="2885" spans="1:1" x14ac:dyDescent="0.25">
      <c r="A2885" s="205"/>
    </row>
    <row r="2886" spans="1:1" x14ac:dyDescent="0.25">
      <c r="A2886" s="205"/>
    </row>
    <row r="2887" spans="1:1" x14ac:dyDescent="0.25">
      <c r="A2887" s="205"/>
    </row>
    <row r="2888" spans="1:1" x14ac:dyDescent="0.25">
      <c r="A2888" s="205"/>
    </row>
    <row r="2889" spans="1:1" x14ac:dyDescent="0.25">
      <c r="A2889" s="205"/>
    </row>
    <row r="2890" spans="1:1" x14ac:dyDescent="0.25">
      <c r="A2890" s="205"/>
    </row>
    <row r="2891" spans="1:1" x14ac:dyDescent="0.25">
      <c r="A2891" s="205"/>
    </row>
    <row r="2892" spans="1:1" x14ac:dyDescent="0.25">
      <c r="A2892" s="205"/>
    </row>
    <row r="2893" spans="1:1" x14ac:dyDescent="0.25">
      <c r="A2893" s="205"/>
    </row>
    <row r="2894" spans="1:1" x14ac:dyDescent="0.25">
      <c r="A2894" s="205"/>
    </row>
    <row r="2895" spans="1:1" x14ac:dyDescent="0.25">
      <c r="A2895" s="205"/>
    </row>
    <row r="2896" spans="1:1" x14ac:dyDescent="0.25">
      <c r="A2896" s="205"/>
    </row>
    <row r="2897" spans="1:1" x14ac:dyDescent="0.25">
      <c r="A2897" s="205"/>
    </row>
    <row r="2898" spans="1:1" x14ac:dyDescent="0.25">
      <c r="A2898" s="205"/>
    </row>
    <row r="2899" spans="1:1" x14ac:dyDescent="0.25">
      <c r="A2899" s="205"/>
    </row>
    <row r="2900" spans="1:1" x14ac:dyDescent="0.25">
      <c r="A2900" s="205"/>
    </row>
    <row r="2901" spans="1:1" x14ac:dyDescent="0.25">
      <c r="A2901" s="205"/>
    </row>
    <row r="2902" spans="1:1" x14ac:dyDescent="0.25">
      <c r="A2902" s="205"/>
    </row>
    <row r="2903" spans="1:1" x14ac:dyDescent="0.25">
      <c r="A2903" s="205"/>
    </row>
    <row r="2904" spans="1:1" x14ac:dyDescent="0.25">
      <c r="A2904" s="205"/>
    </row>
    <row r="2905" spans="1:1" x14ac:dyDescent="0.25">
      <c r="A2905" s="205"/>
    </row>
    <row r="2906" spans="1:1" x14ac:dyDescent="0.25">
      <c r="A2906" s="205"/>
    </row>
    <row r="2907" spans="1:1" x14ac:dyDescent="0.25">
      <c r="A2907" s="205"/>
    </row>
    <row r="2908" spans="1:1" x14ac:dyDescent="0.25">
      <c r="A2908" s="205"/>
    </row>
    <row r="2909" spans="1:1" x14ac:dyDescent="0.25">
      <c r="A2909" s="205"/>
    </row>
    <row r="2910" spans="1:1" x14ac:dyDescent="0.25">
      <c r="A2910" s="205"/>
    </row>
    <row r="2911" spans="1:1" x14ac:dyDescent="0.25">
      <c r="A2911" s="205"/>
    </row>
    <row r="2912" spans="1:1" x14ac:dyDescent="0.25">
      <c r="A2912" s="205"/>
    </row>
    <row r="2913" spans="1:1" x14ac:dyDescent="0.25">
      <c r="A2913" s="205"/>
    </row>
    <row r="2914" spans="1:1" x14ac:dyDescent="0.25">
      <c r="A2914" s="205"/>
    </row>
    <row r="2915" spans="1:1" x14ac:dyDescent="0.25">
      <c r="A2915" s="205"/>
    </row>
    <row r="2916" spans="1:1" x14ac:dyDescent="0.25">
      <c r="A2916" s="205"/>
    </row>
    <row r="2917" spans="1:1" x14ac:dyDescent="0.25">
      <c r="A2917" s="205"/>
    </row>
    <row r="2918" spans="1:1" x14ac:dyDescent="0.25">
      <c r="A2918" s="205"/>
    </row>
    <row r="2919" spans="1:1" x14ac:dyDescent="0.25">
      <c r="A2919" s="205"/>
    </row>
    <row r="2920" spans="1:1" x14ac:dyDescent="0.25">
      <c r="A2920" s="205"/>
    </row>
    <row r="2921" spans="1:1" x14ac:dyDescent="0.25">
      <c r="A2921" s="205"/>
    </row>
    <row r="2922" spans="1:1" x14ac:dyDescent="0.25">
      <c r="A2922" s="205"/>
    </row>
    <row r="2923" spans="1:1" x14ac:dyDescent="0.25">
      <c r="A2923" s="205"/>
    </row>
    <row r="2924" spans="1:1" x14ac:dyDescent="0.25">
      <c r="A2924" s="205"/>
    </row>
    <row r="2925" spans="1:1" x14ac:dyDescent="0.25">
      <c r="A2925" s="205"/>
    </row>
    <row r="2926" spans="1:1" x14ac:dyDescent="0.25">
      <c r="A2926" s="205"/>
    </row>
    <row r="2927" spans="1:1" x14ac:dyDescent="0.25">
      <c r="A2927" s="205"/>
    </row>
    <row r="2928" spans="1:1" x14ac:dyDescent="0.25">
      <c r="A2928" s="205"/>
    </row>
    <row r="2929" spans="1:1" x14ac:dyDescent="0.25">
      <c r="A2929" s="205"/>
    </row>
    <row r="2930" spans="1:1" x14ac:dyDescent="0.25">
      <c r="A2930" s="205"/>
    </row>
    <row r="2931" spans="1:1" x14ac:dyDescent="0.25">
      <c r="A2931" s="205"/>
    </row>
    <row r="2932" spans="1:1" x14ac:dyDescent="0.25">
      <c r="A2932" s="205"/>
    </row>
    <row r="2933" spans="1:1" x14ac:dyDescent="0.25">
      <c r="A2933" s="205"/>
    </row>
    <row r="2934" spans="1:1" x14ac:dyDescent="0.25">
      <c r="A2934" s="205"/>
    </row>
    <row r="2935" spans="1:1" x14ac:dyDescent="0.25">
      <c r="A2935" s="205"/>
    </row>
    <row r="2936" spans="1:1" x14ac:dyDescent="0.25">
      <c r="A2936" s="205"/>
    </row>
    <row r="2937" spans="1:1" x14ac:dyDescent="0.25">
      <c r="A2937" s="205"/>
    </row>
    <row r="2938" spans="1:1" x14ac:dyDescent="0.25">
      <c r="A2938" s="205"/>
    </row>
    <row r="2939" spans="1:1" x14ac:dyDescent="0.25">
      <c r="A2939" s="205"/>
    </row>
    <row r="2940" spans="1:1" x14ac:dyDescent="0.25">
      <c r="A2940" s="205"/>
    </row>
    <row r="2941" spans="1:1" x14ac:dyDescent="0.25">
      <c r="A2941" s="205"/>
    </row>
    <row r="2942" spans="1:1" x14ac:dyDescent="0.25">
      <c r="A2942" s="205"/>
    </row>
    <row r="2943" spans="1:1" x14ac:dyDescent="0.25">
      <c r="A2943" s="205"/>
    </row>
    <row r="2944" spans="1:1" x14ac:dyDescent="0.25">
      <c r="A2944" s="205"/>
    </row>
    <row r="2945" spans="1:1" x14ac:dyDescent="0.25">
      <c r="A2945" s="205"/>
    </row>
    <row r="2946" spans="1:1" x14ac:dyDescent="0.25">
      <c r="A2946" s="205"/>
    </row>
    <row r="2947" spans="1:1" x14ac:dyDescent="0.25">
      <c r="A2947" s="205"/>
    </row>
    <row r="2948" spans="1:1" x14ac:dyDescent="0.25">
      <c r="A2948" s="205"/>
    </row>
    <row r="2949" spans="1:1" x14ac:dyDescent="0.25">
      <c r="A2949" s="205"/>
    </row>
    <row r="2950" spans="1:1" x14ac:dyDescent="0.25">
      <c r="A2950" s="205"/>
    </row>
    <row r="2951" spans="1:1" x14ac:dyDescent="0.25">
      <c r="A2951" s="205"/>
    </row>
    <row r="2952" spans="1:1" x14ac:dyDescent="0.25">
      <c r="A2952" s="205"/>
    </row>
    <row r="2953" spans="1:1" x14ac:dyDescent="0.25">
      <c r="A2953" s="205"/>
    </row>
    <row r="2954" spans="1:1" x14ac:dyDescent="0.25">
      <c r="A2954" s="205"/>
    </row>
    <row r="2955" spans="1:1" x14ac:dyDescent="0.25">
      <c r="A2955" s="205"/>
    </row>
    <row r="2956" spans="1:1" x14ac:dyDescent="0.25">
      <c r="A2956" s="205"/>
    </row>
    <row r="2957" spans="1:1" x14ac:dyDescent="0.25">
      <c r="A2957" s="205"/>
    </row>
    <row r="2958" spans="1:1" x14ac:dyDescent="0.25">
      <c r="A2958" s="205"/>
    </row>
    <row r="2959" spans="1:1" x14ac:dyDescent="0.25">
      <c r="A2959" s="205"/>
    </row>
    <row r="2960" spans="1:1" x14ac:dyDescent="0.25">
      <c r="A2960" s="205"/>
    </row>
    <row r="2961" spans="1:1" x14ac:dyDescent="0.25">
      <c r="A2961" s="205"/>
    </row>
    <row r="2962" spans="1:1" x14ac:dyDescent="0.25">
      <c r="A2962" s="205"/>
    </row>
    <row r="2963" spans="1:1" x14ac:dyDescent="0.25">
      <c r="A2963" s="205"/>
    </row>
    <row r="2964" spans="1:1" x14ac:dyDescent="0.25">
      <c r="A2964" s="205"/>
    </row>
    <row r="2965" spans="1:1" x14ac:dyDescent="0.25">
      <c r="A2965" s="205"/>
    </row>
    <row r="2966" spans="1:1" x14ac:dyDescent="0.25">
      <c r="A2966" s="205"/>
    </row>
    <row r="2967" spans="1:1" x14ac:dyDescent="0.25">
      <c r="A2967" s="205"/>
    </row>
    <row r="2968" spans="1:1" x14ac:dyDescent="0.25">
      <c r="A2968" s="205"/>
    </row>
    <row r="2969" spans="1:1" x14ac:dyDescent="0.25">
      <c r="A2969" s="205"/>
    </row>
    <row r="2970" spans="1:1" x14ac:dyDescent="0.25">
      <c r="A2970" s="205"/>
    </row>
    <row r="2971" spans="1:1" x14ac:dyDescent="0.25">
      <c r="A2971" s="205"/>
    </row>
    <row r="2972" spans="1:1" x14ac:dyDescent="0.25">
      <c r="A2972" s="205"/>
    </row>
    <row r="2973" spans="1:1" x14ac:dyDescent="0.25">
      <c r="A2973" s="205"/>
    </row>
    <row r="2974" spans="1:1" x14ac:dyDescent="0.25">
      <c r="A2974" s="205"/>
    </row>
    <row r="2975" spans="1:1" x14ac:dyDescent="0.25">
      <c r="A2975" s="205"/>
    </row>
    <row r="2976" spans="1:1" x14ac:dyDescent="0.25">
      <c r="A2976" s="205"/>
    </row>
    <row r="2977" spans="1:1" x14ac:dyDescent="0.25">
      <c r="A2977" s="205"/>
    </row>
    <row r="2978" spans="1:1" x14ac:dyDescent="0.25">
      <c r="A2978" s="205"/>
    </row>
    <row r="2979" spans="1:1" x14ac:dyDescent="0.25">
      <c r="A2979" s="205"/>
    </row>
    <row r="2980" spans="1:1" x14ac:dyDescent="0.25">
      <c r="A2980" s="205"/>
    </row>
    <row r="2981" spans="1:1" x14ac:dyDescent="0.25">
      <c r="A2981" s="205"/>
    </row>
    <row r="2982" spans="1:1" x14ac:dyDescent="0.25">
      <c r="A2982" s="205"/>
    </row>
    <row r="2983" spans="1:1" x14ac:dyDescent="0.25">
      <c r="A2983" s="205"/>
    </row>
    <row r="2984" spans="1:1" x14ac:dyDescent="0.25">
      <c r="A2984" s="205"/>
    </row>
    <row r="2985" spans="1:1" x14ac:dyDescent="0.25">
      <c r="A2985" s="205"/>
    </row>
    <row r="2986" spans="1:1" x14ac:dyDescent="0.25">
      <c r="A2986" s="205"/>
    </row>
    <row r="2987" spans="1:1" x14ac:dyDescent="0.25">
      <c r="A2987" s="205"/>
    </row>
    <row r="2988" spans="1:1" x14ac:dyDescent="0.25">
      <c r="A2988" s="205"/>
    </row>
    <row r="2989" spans="1:1" x14ac:dyDescent="0.25">
      <c r="A2989" s="205"/>
    </row>
    <row r="2990" spans="1:1" x14ac:dyDescent="0.25">
      <c r="A2990" s="205"/>
    </row>
    <row r="2991" spans="1:1" x14ac:dyDescent="0.25">
      <c r="A2991" s="205"/>
    </row>
    <row r="2992" spans="1:1" x14ac:dyDescent="0.25">
      <c r="A2992" s="205"/>
    </row>
    <row r="2993" spans="1:1" x14ac:dyDescent="0.25">
      <c r="A2993" s="205"/>
    </row>
    <row r="2994" spans="1:1" x14ac:dyDescent="0.25">
      <c r="A2994" s="205"/>
    </row>
    <row r="2995" spans="1:1" x14ac:dyDescent="0.25">
      <c r="A2995" s="205"/>
    </row>
    <row r="2996" spans="1:1" x14ac:dyDescent="0.25">
      <c r="A2996" s="205"/>
    </row>
    <row r="2997" spans="1:1" x14ac:dyDescent="0.25">
      <c r="A2997" s="205"/>
    </row>
    <row r="2998" spans="1:1" x14ac:dyDescent="0.25">
      <c r="A2998" s="205"/>
    </row>
    <row r="2999" spans="1:1" x14ac:dyDescent="0.25">
      <c r="A2999" s="205"/>
    </row>
    <row r="3000" spans="1:1" x14ac:dyDescent="0.25">
      <c r="A3000" s="205"/>
    </row>
    <row r="3001" spans="1:1" x14ac:dyDescent="0.25">
      <c r="A3001" s="205"/>
    </row>
    <row r="3002" spans="1:1" x14ac:dyDescent="0.25">
      <c r="A3002" s="205"/>
    </row>
    <row r="3003" spans="1:1" x14ac:dyDescent="0.25">
      <c r="A3003" s="205"/>
    </row>
    <row r="3004" spans="1:1" x14ac:dyDescent="0.25">
      <c r="A3004" s="205"/>
    </row>
    <row r="3005" spans="1:1" x14ac:dyDescent="0.25">
      <c r="A3005" s="205"/>
    </row>
    <row r="3006" spans="1:1" x14ac:dyDescent="0.25">
      <c r="A3006" s="205"/>
    </row>
    <row r="3007" spans="1:1" x14ac:dyDescent="0.25">
      <c r="A3007" s="205"/>
    </row>
    <row r="3008" spans="1:1" x14ac:dyDescent="0.25">
      <c r="A3008" s="205"/>
    </row>
    <row r="3009" spans="1:1" x14ac:dyDescent="0.25">
      <c r="A3009" s="205"/>
    </row>
    <row r="3010" spans="1:1" x14ac:dyDescent="0.25">
      <c r="A3010" s="205"/>
    </row>
    <row r="3011" spans="1:1" x14ac:dyDescent="0.25">
      <c r="A3011" s="205"/>
    </row>
    <row r="3012" spans="1:1" x14ac:dyDescent="0.25">
      <c r="A3012" s="205"/>
    </row>
    <row r="3013" spans="1:1" x14ac:dyDescent="0.25">
      <c r="A3013" s="205"/>
    </row>
    <row r="3014" spans="1:1" x14ac:dyDescent="0.25">
      <c r="A3014" s="205"/>
    </row>
    <row r="3015" spans="1:1" x14ac:dyDescent="0.25">
      <c r="A3015" s="205"/>
    </row>
    <row r="3016" spans="1:1" x14ac:dyDescent="0.25">
      <c r="A3016" s="205"/>
    </row>
    <row r="3017" spans="1:1" x14ac:dyDescent="0.25">
      <c r="A3017" s="205"/>
    </row>
    <row r="3018" spans="1:1" x14ac:dyDescent="0.25">
      <c r="A3018" s="205"/>
    </row>
    <row r="3019" spans="1:1" x14ac:dyDescent="0.25">
      <c r="A3019" s="205"/>
    </row>
    <row r="3020" spans="1:1" x14ac:dyDescent="0.25">
      <c r="A3020" s="205"/>
    </row>
    <row r="3021" spans="1:1" x14ac:dyDescent="0.25">
      <c r="A3021" s="205"/>
    </row>
    <row r="3022" spans="1:1" x14ac:dyDescent="0.25">
      <c r="A3022" s="205"/>
    </row>
    <row r="3023" spans="1:1" x14ac:dyDescent="0.25">
      <c r="A3023" s="205"/>
    </row>
    <row r="3024" spans="1:1" x14ac:dyDescent="0.25">
      <c r="A3024" s="205"/>
    </row>
    <row r="3025" spans="1:1" x14ac:dyDescent="0.25">
      <c r="A3025" s="205"/>
    </row>
    <row r="3026" spans="1:1" x14ac:dyDescent="0.25">
      <c r="A3026" s="205"/>
    </row>
    <row r="3027" spans="1:1" x14ac:dyDescent="0.25">
      <c r="A3027" s="205"/>
    </row>
    <row r="3028" spans="1:1" x14ac:dyDescent="0.25">
      <c r="A3028" s="205"/>
    </row>
    <row r="3029" spans="1:1" x14ac:dyDescent="0.25">
      <c r="A3029" s="205"/>
    </row>
    <row r="3030" spans="1:1" x14ac:dyDescent="0.25">
      <c r="A3030" s="205"/>
    </row>
    <row r="3031" spans="1:1" x14ac:dyDescent="0.25">
      <c r="A3031" s="205"/>
    </row>
    <row r="3032" spans="1:1" x14ac:dyDescent="0.25">
      <c r="A3032" s="205"/>
    </row>
    <row r="3033" spans="1:1" x14ac:dyDescent="0.25">
      <c r="A3033" s="205"/>
    </row>
    <row r="3034" spans="1:1" x14ac:dyDescent="0.25">
      <c r="A3034" s="205"/>
    </row>
    <row r="3035" spans="1:1" x14ac:dyDescent="0.25">
      <c r="A3035" s="205"/>
    </row>
    <row r="3036" spans="1:1" x14ac:dyDescent="0.25">
      <c r="A3036" s="205"/>
    </row>
    <row r="3037" spans="1:1" x14ac:dyDescent="0.25">
      <c r="A3037" s="205"/>
    </row>
    <row r="3038" spans="1:1" x14ac:dyDescent="0.25">
      <c r="A3038" s="205"/>
    </row>
    <row r="3039" spans="1:1" x14ac:dyDescent="0.25">
      <c r="A3039" s="205"/>
    </row>
    <row r="3040" spans="1:1" x14ac:dyDescent="0.25">
      <c r="A3040" s="205"/>
    </row>
    <row r="3041" spans="1:1" x14ac:dyDescent="0.25">
      <c r="A3041" s="205"/>
    </row>
    <row r="3042" spans="1:1" x14ac:dyDescent="0.25">
      <c r="A3042" s="205"/>
    </row>
    <row r="3043" spans="1:1" x14ac:dyDescent="0.25">
      <c r="A3043" s="205"/>
    </row>
    <row r="3044" spans="1:1" x14ac:dyDescent="0.25">
      <c r="A3044" s="205"/>
    </row>
    <row r="3045" spans="1:1" x14ac:dyDescent="0.25">
      <c r="A3045" s="205"/>
    </row>
    <row r="3046" spans="1:1" x14ac:dyDescent="0.25">
      <c r="A3046" s="205"/>
    </row>
    <row r="3047" spans="1:1" x14ac:dyDescent="0.25">
      <c r="A3047" s="205"/>
    </row>
    <row r="3048" spans="1:1" x14ac:dyDescent="0.25">
      <c r="A3048" s="205"/>
    </row>
    <row r="3049" spans="1:1" x14ac:dyDescent="0.25">
      <c r="A3049" s="205"/>
    </row>
    <row r="3050" spans="1:1" x14ac:dyDescent="0.25">
      <c r="A3050" s="205"/>
    </row>
    <row r="3051" spans="1:1" x14ac:dyDescent="0.25">
      <c r="A3051" s="205"/>
    </row>
    <row r="3052" spans="1:1" x14ac:dyDescent="0.25">
      <c r="A3052" s="205"/>
    </row>
    <row r="3053" spans="1:1" x14ac:dyDescent="0.25">
      <c r="A3053" s="205"/>
    </row>
    <row r="3054" spans="1:1" x14ac:dyDescent="0.25">
      <c r="A3054" s="205"/>
    </row>
    <row r="3055" spans="1:1" x14ac:dyDescent="0.25">
      <c r="A3055" s="205"/>
    </row>
    <row r="3056" spans="1:1" x14ac:dyDescent="0.25">
      <c r="A3056" s="205"/>
    </row>
    <row r="3057" spans="1:1" x14ac:dyDescent="0.25">
      <c r="A3057" s="205"/>
    </row>
    <row r="3058" spans="1:1" x14ac:dyDescent="0.25">
      <c r="A3058" s="205"/>
    </row>
    <row r="3059" spans="1:1" x14ac:dyDescent="0.25">
      <c r="A3059" s="205"/>
    </row>
    <row r="3060" spans="1:1" x14ac:dyDescent="0.25">
      <c r="A3060" s="205"/>
    </row>
    <row r="3061" spans="1:1" x14ac:dyDescent="0.25">
      <c r="A3061" s="205"/>
    </row>
    <row r="3062" spans="1:1" x14ac:dyDescent="0.25">
      <c r="A3062" s="205"/>
    </row>
    <row r="3063" spans="1:1" x14ac:dyDescent="0.25">
      <c r="A3063" s="205"/>
    </row>
    <row r="3064" spans="1:1" x14ac:dyDescent="0.25">
      <c r="A3064" s="205"/>
    </row>
    <row r="3065" spans="1:1" x14ac:dyDescent="0.25">
      <c r="A3065" s="205"/>
    </row>
    <row r="3066" spans="1:1" x14ac:dyDescent="0.25">
      <c r="A3066" s="205"/>
    </row>
    <row r="3067" spans="1:1" x14ac:dyDescent="0.25">
      <c r="A3067" s="205"/>
    </row>
    <row r="3068" spans="1:1" x14ac:dyDescent="0.25">
      <c r="A3068" s="205"/>
    </row>
    <row r="3069" spans="1:1" x14ac:dyDescent="0.25">
      <c r="A3069" s="205"/>
    </row>
    <row r="3070" spans="1:1" x14ac:dyDescent="0.25">
      <c r="A3070" s="205"/>
    </row>
    <row r="3071" spans="1:1" x14ac:dyDescent="0.25">
      <c r="A3071" s="205"/>
    </row>
    <row r="3072" spans="1:1" x14ac:dyDescent="0.25">
      <c r="A3072" s="205"/>
    </row>
    <row r="3073" spans="1:1" x14ac:dyDescent="0.25">
      <c r="A3073" s="205"/>
    </row>
    <row r="3074" spans="1:1" x14ac:dyDescent="0.25">
      <c r="A3074" s="205"/>
    </row>
    <row r="3075" spans="1:1" x14ac:dyDescent="0.25">
      <c r="A3075" s="205"/>
    </row>
    <row r="3076" spans="1:1" x14ac:dyDescent="0.25">
      <c r="A3076" s="205"/>
    </row>
    <row r="3077" spans="1:1" x14ac:dyDescent="0.25">
      <c r="A3077" s="205"/>
    </row>
    <row r="3078" spans="1:1" x14ac:dyDescent="0.25">
      <c r="A3078" s="205"/>
    </row>
    <row r="3079" spans="1:1" x14ac:dyDescent="0.25">
      <c r="A3079" s="205"/>
    </row>
    <row r="3080" spans="1:1" x14ac:dyDescent="0.25">
      <c r="A3080" s="205"/>
    </row>
    <row r="3081" spans="1:1" x14ac:dyDescent="0.25">
      <c r="A3081" s="205"/>
    </row>
    <row r="3082" spans="1:1" x14ac:dyDescent="0.25">
      <c r="A3082" s="205"/>
    </row>
    <row r="3083" spans="1:1" x14ac:dyDescent="0.25">
      <c r="A3083" s="205"/>
    </row>
    <row r="3084" spans="1:1" x14ac:dyDescent="0.25">
      <c r="A3084" s="205"/>
    </row>
    <row r="3085" spans="1:1" x14ac:dyDescent="0.25">
      <c r="A3085" s="205"/>
    </row>
    <row r="3086" spans="1:1" x14ac:dyDescent="0.25">
      <c r="A3086" s="205"/>
    </row>
    <row r="3087" spans="1:1" x14ac:dyDescent="0.25">
      <c r="A3087" s="205"/>
    </row>
    <row r="3088" spans="1:1" x14ac:dyDescent="0.25">
      <c r="A3088" s="205"/>
    </row>
    <row r="3089" spans="1:1" x14ac:dyDescent="0.25">
      <c r="A3089" s="205"/>
    </row>
    <row r="3090" spans="1:1" x14ac:dyDescent="0.25">
      <c r="A3090" s="205"/>
    </row>
    <row r="3091" spans="1:1" x14ac:dyDescent="0.25">
      <c r="A3091" s="205"/>
    </row>
    <row r="3092" spans="1:1" x14ac:dyDescent="0.25">
      <c r="A3092" s="205"/>
    </row>
    <row r="3093" spans="1:1" x14ac:dyDescent="0.25">
      <c r="A3093" s="205"/>
    </row>
    <row r="3094" spans="1:1" x14ac:dyDescent="0.25">
      <c r="A3094" s="205"/>
    </row>
    <row r="3095" spans="1:1" x14ac:dyDescent="0.25">
      <c r="A3095" s="205"/>
    </row>
    <row r="3096" spans="1:1" x14ac:dyDescent="0.25">
      <c r="A3096" s="205"/>
    </row>
    <row r="3097" spans="1:1" x14ac:dyDescent="0.25">
      <c r="A3097" s="205"/>
    </row>
    <row r="3098" spans="1:1" x14ac:dyDescent="0.25">
      <c r="A3098" s="205"/>
    </row>
    <row r="3099" spans="1:1" x14ac:dyDescent="0.25">
      <c r="A3099" s="205"/>
    </row>
    <row r="3100" spans="1:1" x14ac:dyDescent="0.25">
      <c r="A3100" s="205"/>
    </row>
    <row r="3101" spans="1:1" x14ac:dyDescent="0.25">
      <c r="A3101" s="205"/>
    </row>
    <row r="3102" spans="1:1" x14ac:dyDescent="0.25">
      <c r="A3102" s="205"/>
    </row>
    <row r="3103" spans="1:1" x14ac:dyDescent="0.25">
      <c r="A3103" s="205"/>
    </row>
    <row r="3104" spans="1:1" x14ac:dyDescent="0.25">
      <c r="A3104" s="205"/>
    </row>
    <row r="3105" spans="1:1" x14ac:dyDescent="0.25">
      <c r="A3105" s="205"/>
    </row>
    <row r="3106" spans="1:1" x14ac:dyDescent="0.25">
      <c r="A3106" s="205"/>
    </row>
    <row r="3107" spans="1:1" x14ac:dyDescent="0.25">
      <c r="A3107" s="205"/>
    </row>
    <row r="3108" spans="1:1" x14ac:dyDescent="0.25">
      <c r="A3108" s="205"/>
    </row>
    <row r="3109" spans="1:1" x14ac:dyDescent="0.25">
      <c r="A3109" s="205"/>
    </row>
    <row r="3110" spans="1:1" x14ac:dyDescent="0.25">
      <c r="A3110" s="205"/>
    </row>
    <row r="3111" spans="1:1" x14ac:dyDescent="0.25">
      <c r="A3111" s="205"/>
    </row>
    <row r="3112" spans="1:1" x14ac:dyDescent="0.25">
      <c r="A3112" s="205"/>
    </row>
    <row r="3113" spans="1:1" x14ac:dyDescent="0.25">
      <c r="A3113" s="205"/>
    </row>
    <row r="3114" spans="1:1" x14ac:dyDescent="0.25">
      <c r="A3114" s="205"/>
    </row>
    <row r="3115" spans="1:1" x14ac:dyDescent="0.25">
      <c r="A3115" s="205"/>
    </row>
    <row r="3116" spans="1:1" x14ac:dyDescent="0.25">
      <c r="A3116" s="205"/>
    </row>
    <row r="3117" spans="1:1" x14ac:dyDescent="0.25">
      <c r="A3117" s="205"/>
    </row>
    <row r="3118" spans="1:1" x14ac:dyDescent="0.25">
      <c r="A3118" s="205"/>
    </row>
    <row r="3119" spans="1:1" x14ac:dyDescent="0.25">
      <c r="A3119" s="205"/>
    </row>
    <row r="3120" spans="1:1" x14ac:dyDescent="0.25">
      <c r="A3120" s="205"/>
    </row>
    <row r="3121" spans="1:1" x14ac:dyDescent="0.25">
      <c r="A3121" s="205"/>
    </row>
    <row r="3122" spans="1:1" x14ac:dyDescent="0.25">
      <c r="A3122" s="205"/>
    </row>
    <row r="3123" spans="1:1" x14ac:dyDescent="0.25">
      <c r="A3123" s="205"/>
    </row>
    <row r="3124" spans="1:1" x14ac:dyDescent="0.25">
      <c r="A3124" s="205"/>
    </row>
    <row r="3125" spans="1:1" x14ac:dyDescent="0.25">
      <c r="A3125" s="205"/>
    </row>
    <row r="3126" spans="1:1" x14ac:dyDescent="0.25">
      <c r="A3126" s="205"/>
    </row>
    <row r="3127" spans="1:1" x14ac:dyDescent="0.25">
      <c r="A3127" s="205"/>
    </row>
    <row r="3128" spans="1:1" x14ac:dyDescent="0.25">
      <c r="A3128" s="205"/>
    </row>
    <row r="3129" spans="1:1" x14ac:dyDescent="0.25">
      <c r="A3129" s="205"/>
    </row>
    <row r="3130" spans="1:1" x14ac:dyDescent="0.25">
      <c r="A3130" s="205"/>
    </row>
    <row r="3131" spans="1:1" x14ac:dyDescent="0.25">
      <c r="A3131" s="205"/>
    </row>
    <row r="3132" spans="1:1" x14ac:dyDescent="0.25">
      <c r="A3132" s="205"/>
    </row>
    <row r="3133" spans="1:1" x14ac:dyDescent="0.25">
      <c r="A3133" s="205"/>
    </row>
    <row r="3134" spans="1:1" x14ac:dyDescent="0.25">
      <c r="A3134" s="205"/>
    </row>
    <row r="3135" spans="1:1" x14ac:dyDescent="0.25">
      <c r="A3135" s="205"/>
    </row>
    <row r="3136" spans="1:1" x14ac:dyDescent="0.25">
      <c r="A3136" s="205"/>
    </row>
    <row r="3137" spans="1:1" x14ac:dyDescent="0.25">
      <c r="A3137" s="205"/>
    </row>
    <row r="3138" spans="1:1" x14ac:dyDescent="0.25">
      <c r="A3138" s="205"/>
    </row>
    <row r="3139" spans="1:1" x14ac:dyDescent="0.25">
      <c r="A3139" s="205"/>
    </row>
    <row r="3140" spans="1:1" x14ac:dyDescent="0.25">
      <c r="A3140" s="205"/>
    </row>
    <row r="3141" spans="1:1" x14ac:dyDescent="0.25">
      <c r="A3141" s="205"/>
    </row>
    <row r="3142" spans="1:1" x14ac:dyDescent="0.25">
      <c r="A3142" s="205"/>
    </row>
    <row r="3143" spans="1:1" x14ac:dyDescent="0.25">
      <c r="A3143" s="205"/>
    </row>
    <row r="3144" spans="1:1" x14ac:dyDescent="0.25">
      <c r="A3144" s="205"/>
    </row>
    <row r="3145" spans="1:1" x14ac:dyDescent="0.25">
      <c r="A3145" s="205"/>
    </row>
    <row r="3146" spans="1:1" x14ac:dyDescent="0.25">
      <c r="A3146" s="205"/>
    </row>
    <row r="3147" spans="1:1" x14ac:dyDescent="0.25">
      <c r="A3147" s="205"/>
    </row>
    <row r="3148" spans="1:1" x14ac:dyDescent="0.25">
      <c r="A3148" s="205"/>
    </row>
    <row r="3149" spans="1:1" x14ac:dyDescent="0.25">
      <c r="A3149" s="205"/>
    </row>
    <row r="3150" spans="1:1" x14ac:dyDescent="0.25">
      <c r="A3150" s="205"/>
    </row>
    <row r="3151" spans="1:1" x14ac:dyDescent="0.25">
      <c r="A3151" s="205"/>
    </row>
    <row r="3152" spans="1:1" x14ac:dyDescent="0.25">
      <c r="A3152" s="205"/>
    </row>
    <row r="3153" spans="1:1" x14ac:dyDescent="0.25">
      <c r="A3153" s="205"/>
    </row>
    <row r="3154" spans="1:1" x14ac:dyDescent="0.25">
      <c r="A3154" s="205"/>
    </row>
    <row r="3155" spans="1:1" x14ac:dyDescent="0.25">
      <c r="A3155" s="205"/>
    </row>
    <row r="3156" spans="1:1" x14ac:dyDescent="0.25">
      <c r="A3156" s="205"/>
    </row>
    <row r="3157" spans="1:1" x14ac:dyDescent="0.25">
      <c r="A3157" s="205"/>
    </row>
    <row r="3158" spans="1:1" x14ac:dyDescent="0.25">
      <c r="A3158" s="205"/>
    </row>
    <row r="3159" spans="1:1" x14ac:dyDescent="0.25">
      <c r="A3159" s="205"/>
    </row>
    <row r="3160" spans="1:1" x14ac:dyDescent="0.25">
      <c r="A3160" s="205"/>
    </row>
    <row r="3161" spans="1:1" x14ac:dyDescent="0.25">
      <c r="A3161" s="205"/>
    </row>
    <row r="3162" spans="1:1" x14ac:dyDescent="0.25">
      <c r="A3162" s="205"/>
    </row>
    <row r="3163" spans="1:1" x14ac:dyDescent="0.25">
      <c r="A3163" s="205"/>
    </row>
    <row r="3164" spans="1:1" x14ac:dyDescent="0.25">
      <c r="A3164" s="205"/>
    </row>
    <row r="3165" spans="1:1" x14ac:dyDescent="0.25">
      <c r="A3165" s="205"/>
    </row>
    <row r="3166" spans="1:1" x14ac:dyDescent="0.25">
      <c r="A3166" s="205"/>
    </row>
    <row r="3167" spans="1:1" x14ac:dyDescent="0.25">
      <c r="A3167" s="205"/>
    </row>
    <row r="3168" spans="1:1" x14ac:dyDescent="0.25">
      <c r="A3168" s="205"/>
    </row>
    <row r="3169" spans="1:1" x14ac:dyDescent="0.25">
      <c r="A3169" s="205"/>
    </row>
    <row r="3170" spans="1:1" x14ac:dyDescent="0.25">
      <c r="A3170" s="205"/>
    </row>
    <row r="3171" spans="1:1" x14ac:dyDescent="0.25">
      <c r="A3171" s="205"/>
    </row>
    <row r="3172" spans="1:1" x14ac:dyDescent="0.25">
      <c r="A3172" s="205"/>
    </row>
    <row r="3173" spans="1:1" x14ac:dyDescent="0.25">
      <c r="A3173" s="205"/>
    </row>
    <row r="3174" spans="1:1" x14ac:dyDescent="0.25">
      <c r="A3174" s="205"/>
    </row>
    <row r="3175" spans="1:1" x14ac:dyDescent="0.25">
      <c r="A3175" s="205"/>
    </row>
    <row r="3176" spans="1:1" x14ac:dyDescent="0.25">
      <c r="A3176" s="205"/>
    </row>
    <row r="3177" spans="1:1" x14ac:dyDescent="0.25">
      <c r="A3177" s="205"/>
    </row>
    <row r="3178" spans="1:1" x14ac:dyDescent="0.25">
      <c r="A3178" s="205"/>
    </row>
    <row r="3179" spans="1:1" x14ac:dyDescent="0.25">
      <c r="A3179" s="205"/>
    </row>
    <row r="3180" spans="1:1" x14ac:dyDescent="0.25">
      <c r="A3180" s="205"/>
    </row>
    <row r="3181" spans="1:1" x14ac:dyDescent="0.25">
      <c r="A3181" s="205"/>
    </row>
    <row r="3182" spans="1:1" x14ac:dyDescent="0.25">
      <c r="A3182" s="205"/>
    </row>
    <row r="3183" spans="1:1" x14ac:dyDescent="0.25">
      <c r="A3183" s="205"/>
    </row>
    <row r="3184" spans="1:1" x14ac:dyDescent="0.25">
      <c r="A3184" s="205"/>
    </row>
    <row r="3185" spans="1:1" x14ac:dyDescent="0.25">
      <c r="A3185" s="205"/>
    </row>
    <row r="3186" spans="1:1" x14ac:dyDescent="0.25">
      <c r="A3186" s="205"/>
    </row>
    <row r="3187" spans="1:1" x14ac:dyDescent="0.25">
      <c r="A3187" s="205"/>
    </row>
    <row r="3188" spans="1:1" x14ac:dyDescent="0.25">
      <c r="A3188" s="205"/>
    </row>
    <row r="3189" spans="1:1" x14ac:dyDescent="0.25">
      <c r="A3189" s="205"/>
    </row>
    <row r="3190" spans="1:1" x14ac:dyDescent="0.25">
      <c r="A3190" s="205"/>
    </row>
    <row r="3191" spans="1:1" x14ac:dyDescent="0.25">
      <c r="A3191" s="205"/>
    </row>
    <row r="3192" spans="1:1" x14ac:dyDescent="0.25">
      <c r="A3192" s="205"/>
    </row>
    <row r="3193" spans="1:1" x14ac:dyDescent="0.25">
      <c r="A3193" s="205"/>
    </row>
    <row r="3194" spans="1:1" x14ac:dyDescent="0.25">
      <c r="A3194" s="205"/>
    </row>
    <row r="3195" spans="1:1" x14ac:dyDescent="0.25">
      <c r="A3195" s="205"/>
    </row>
    <row r="3196" spans="1:1" x14ac:dyDescent="0.25">
      <c r="A3196" s="205"/>
    </row>
    <row r="3197" spans="1:1" x14ac:dyDescent="0.25">
      <c r="A3197" s="205"/>
    </row>
    <row r="3198" spans="1:1" x14ac:dyDescent="0.25">
      <c r="A3198" s="205"/>
    </row>
    <row r="3199" spans="1:1" x14ac:dyDescent="0.25">
      <c r="A3199" s="205"/>
    </row>
    <row r="3200" spans="1:1" x14ac:dyDescent="0.25">
      <c r="A3200" s="205"/>
    </row>
    <row r="3201" spans="1:1" x14ac:dyDescent="0.25">
      <c r="A3201" s="205"/>
    </row>
    <row r="3202" spans="1:1" x14ac:dyDescent="0.25">
      <c r="A3202" s="205"/>
    </row>
    <row r="3203" spans="1:1" x14ac:dyDescent="0.25">
      <c r="A3203" s="205"/>
    </row>
    <row r="3204" spans="1:1" x14ac:dyDescent="0.25">
      <c r="A3204" s="205"/>
    </row>
    <row r="3205" spans="1:1" x14ac:dyDescent="0.25">
      <c r="A3205" s="205"/>
    </row>
    <row r="3206" spans="1:1" x14ac:dyDescent="0.25">
      <c r="A3206" s="205"/>
    </row>
    <row r="3207" spans="1:1" x14ac:dyDescent="0.25">
      <c r="A3207" s="205"/>
    </row>
    <row r="3208" spans="1:1" x14ac:dyDescent="0.25">
      <c r="A3208" s="205"/>
    </row>
    <row r="3209" spans="1:1" x14ac:dyDescent="0.25">
      <c r="A3209" s="205"/>
    </row>
    <row r="3210" spans="1:1" x14ac:dyDescent="0.25">
      <c r="A3210" s="205"/>
    </row>
    <row r="3211" spans="1:1" x14ac:dyDescent="0.25">
      <c r="A3211" s="205"/>
    </row>
    <row r="3212" spans="1:1" x14ac:dyDescent="0.25">
      <c r="A3212" s="205"/>
    </row>
    <row r="3213" spans="1:1" x14ac:dyDescent="0.25">
      <c r="A3213" s="205"/>
    </row>
    <row r="3214" spans="1:1" x14ac:dyDescent="0.25">
      <c r="A3214" s="205"/>
    </row>
    <row r="3215" spans="1:1" x14ac:dyDescent="0.25">
      <c r="A3215" s="205"/>
    </row>
    <row r="3216" spans="1:1" x14ac:dyDescent="0.25">
      <c r="A3216" s="205"/>
    </row>
    <row r="3217" spans="1:1" x14ac:dyDescent="0.25">
      <c r="A3217" s="205"/>
    </row>
    <row r="3218" spans="1:1" x14ac:dyDescent="0.25">
      <c r="A3218" s="205"/>
    </row>
    <row r="3219" spans="1:1" x14ac:dyDescent="0.25">
      <c r="A3219" s="205"/>
    </row>
    <row r="3220" spans="1:1" x14ac:dyDescent="0.25">
      <c r="A3220" s="205"/>
    </row>
    <row r="3221" spans="1:1" x14ac:dyDescent="0.25">
      <c r="A3221" s="205"/>
    </row>
    <row r="3222" spans="1:1" x14ac:dyDescent="0.25">
      <c r="A3222" s="205"/>
    </row>
    <row r="3223" spans="1:1" x14ac:dyDescent="0.25">
      <c r="A3223" s="205"/>
    </row>
    <row r="3224" spans="1:1" x14ac:dyDescent="0.25">
      <c r="A3224" s="205"/>
    </row>
    <row r="3225" spans="1:1" x14ac:dyDescent="0.25">
      <c r="A3225" s="205"/>
    </row>
    <row r="3226" spans="1:1" x14ac:dyDescent="0.25">
      <c r="A3226" s="205"/>
    </row>
    <row r="3227" spans="1:1" x14ac:dyDescent="0.25">
      <c r="A3227" s="205"/>
    </row>
    <row r="3228" spans="1:1" x14ac:dyDescent="0.25">
      <c r="A3228" s="205"/>
    </row>
    <row r="3229" spans="1:1" x14ac:dyDescent="0.25">
      <c r="A3229" s="205"/>
    </row>
    <row r="3230" spans="1:1" x14ac:dyDescent="0.25">
      <c r="A3230" s="205"/>
    </row>
    <row r="3231" spans="1:1" x14ac:dyDescent="0.25">
      <c r="A3231" s="205"/>
    </row>
    <row r="3232" spans="1:1" x14ac:dyDescent="0.25">
      <c r="A3232" s="205"/>
    </row>
    <row r="3233" spans="1:1" x14ac:dyDescent="0.25">
      <c r="A3233" s="205"/>
    </row>
    <row r="3234" spans="1:1" x14ac:dyDescent="0.25">
      <c r="A3234" s="205"/>
    </row>
    <row r="3235" spans="1:1" x14ac:dyDescent="0.25">
      <c r="A3235" s="205"/>
    </row>
    <row r="3236" spans="1:1" x14ac:dyDescent="0.25">
      <c r="A3236" s="205"/>
    </row>
    <row r="3237" spans="1:1" x14ac:dyDescent="0.25">
      <c r="A3237" s="205"/>
    </row>
    <row r="3238" spans="1:1" x14ac:dyDescent="0.25">
      <c r="A3238" s="205"/>
    </row>
    <row r="3239" spans="1:1" x14ac:dyDescent="0.25">
      <c r="A3239" s="205"/>
    </row>
    <row r="3240" spans="1:1" x14ac:dyDescent="0.25">
      <c r="A3240" s="205"/>
    </row>
    <row r="3241" spans="1:1" x14ac:dyDescent="0.25">
      <c r="A3241" s="205"/>
    </row>
    <row r="3242" spans="1:1" x14ac:dyDescent="0.25">
      <c r="A3242" s="205"/>
    </row>
    <row r="3243" spans="1:1" x14ac:dyDescent="0.25">
      <c r="A3243" s="205"/>
    </row>
    <row r="3244" spans="1:1" x14ac:dyDescent="0.25">
      <c r="A3244" s="205"/>
    </row>
    <row r="3245" spans="1:1" x14ac:dyDescent="0.25">
      <c r="A3245" s="205"/>
    </row>
    <row r="3246" spans="1:1" x14ac:dyDescent="0.25">
      <c r="A3246" s="205"/>
    </row>
    <row r="3247" spans="1:1" x14ac:dyDescent="0.25">
      <c r="A3247" s="205"/>
    </row>
    <row r="3248" spans="1:1" x14ac:dyDescent="0.25">
      <c r="A3248" s="205"/>
    </row>
    <row r="3249" spans="1:1" x14ac:dyDescent="0.25">
      <c r="A3249" s="205"/>
    </row>
    <row r="3250" spans="1:1" x14ac:dyDescent="0.25">
      <c r="A3250" s="205"/>
    </row>
    <row r="3251" spans="1:1" x14ac:dyDescent="0.25">
      <c r="A3251" s="205"/>
    </row>
    <row r="3252" spans="1:1" x14ac:dyDescent="0.25">
      <c r="A3252" s="205"/>
    </row>
    <row r="3253" spans="1:1" x14ac:dyDescent="0.25">
      <c r="A3253" s="205"/>
    </row>
    <row r="3254" spans="1:1" x14ac:dyDescent="0.25">
      <c r="A3254" s="205"/>
    </row>
    <row r="3255" spans="1:1" x14ac:dyDescent="0.25">
      <c r="A3255" s="205"/>
    </row>
    <row r="3256" spans="1:1" x14ac:dyDescent="0.25">
      <c r="A3256" s="205"/>
    </row>
    <row r="3257" spans="1:1" x14ac:dyDescent="0.25">
      <c r="A3257" s="205"/>
    </row>
    <row r="3258" spans="1:1" x14ac:dyDescent="0.25">
      <c r="A3258" s="205"/>
    </row>
    <row r="3259" spans="1:1" x14ac:dyDescent="0.25">
      <c r="A3259" s="205"/>
    </row>
    <row r="3260" spans="1:1" x14ac:dyDescent="0.25">
      <c r="A3260" s="205"/>
    </row>
    <row r="3261" spans="1:1" x14ac:dyDescent="0.25">
      <c r="A3261" s="205"/>
    </row>
    <row r="3262" spans="1:1" x14ac:dyDescent="0.25">
      <c r="A3262" s="205"/>
    </row>
    <row r="3263" spans="1:1" x14ac:dyDescent="0.25">
      <c r="A3263" s="205"/>
    </row>
    <row r="3264" spans="1:1" x14ac:dyDescent="0.25">
      <c r="A3264" s="205"/>
    </row>
    <row r="3265" spans="1:1" x14ac:dyDescent="0.25">
      <c r="A3265" s="205"/>
    </row>
    <row r="3266" spans="1:1" x14ac:dyDescent="0.25">
      <c r="A3266" s="205"/>
    </row>
    <row r="3267" spans="1:1" x14ac:dyDescent="0.25">
      <c r="A3267" s="205"/>
    </row>
    <row r="3268" spans="1:1" x14ac:dyDescent="0.25">
      <c r="A3268" s="205"/>
    </row>
    <row r="3269" spans="1:1" x14ac:dyDescent="0.25">
      <c r="A3269" s="205"/>
    </row>
    <row r="3270" spans="1:1" x14ac:dyDescent="0.25">
      <c r="A3270" s="205"/>
    </row>
    <row r="3271" spans="1:1" x14ac:dyDescent="0.25">
      <c r="A3271" s="205"/>
    </row>
    <row r="3272" spans="1:1" x14ac:dyDescent="0.25">
      <c r="A3272" s="205"/>
    </row>
    <row r="3273" spans="1:1" x14ac:dyDescent="0.25">
      <c r="A3273" s="205"/>
    </row>
    <row r="3274" spans="1:1" x14ac:dyDescent="0.25">
      <c r="A3274" s="205"/>
    </row>
    <row r="3275" spans="1:1" x14ac:dyDescent="0.25">
      <c r="A3275" s="205"/>
    </row>
    <row r="3276" spans="1:1" x14ac:dyDescent="0.25">
      <c r="A3276" s="205"/>
    </row>
    <row r="3277" spans="1:1" x14ac:dyDescent="0.25">
      <c r="A3277" s="205"/>
    </row>
    <row r="3278" spans="1:1" x14ac:dyDescent="0.25">
      <c r="A3278" s="205"/>
    </row>
    <row r="3279" spans="1:1" x14ac:dyDescent="0.25">
      <c r="A3279" s="205"/>
    </row>
    <row r="3280" spans="1:1" x14ac:dyDescent="0.25">
      <c r="A3280" s="205"/>
    </row>
    <row r="3281" spans="1:1" x14ac:dyDescent="0.25">
      <c r="A3281" s="205"/>
    </row>
    <row r="3282" spans="1:1" x14ac:dyDescent="0.25">
      <c r="A3282" s="205"/>
    </row>
    <row r="3283" spans="1:1" x14ac:dyDescent="0.25">
      <c r="A3283" s="205"/>
    </row>
    <row r="3284" spans="1:1" x14ac:dyDescent="0.25">
      <c r="A3284" s="205"/>
    </row>
    <row r="3285" spans="1:1" x14ac:dyDescent="0.25">
      <c r="A3285" s="205"/>
    </row>
    <row r="3286" spans="1:1" x14ac:dyDescent="0.25">
      <c r="A3286" s="205"/>
    </row>
    <row r="3287" spans="1:1" x14ac:dyDescent="0.25">
      <c r="A3287" s="205"/>
    </row>
    <row r="3288" spans="1:1" x14ac:dyDescent="0.25">
      <c r="A3288" s="205"/>
    </row>
    <row r="3289" spans="1:1" x14ac:dyDescent="0.25">
      <c r="A3289" s="205"/>
    </row>
    <row r="3290" spans="1:1" x14ac:dyDescent="0.25">
      <c r="A3290" s="205"/>
    </row>
    <row r="3291" spans="1:1" x14ac:dyDescent="0.25">
      <c r="A3291" s="205"/>
    </row>
    <row r="3292" spans="1:1" x14ac:dyDescent="0.25">
      <c r="A3292" s="205"/>
    </row>
    <row r="3293" spans="1:1" x14ac:dyDescent="0.25">
      <c r="A3293" s="205"/>
    </row>
    <row r="3294" spans="1:1" x14ac:dyDescent="0.25">
      <c r="A3294" s="205"/>
    </row>
    <row r="3295" spans="1:1" x14ac:dyDescent="0.25">
      <c r="A3295" s="205"/>
    </row>
    <row r="3296" spans="1:1" x14ac:dyDescent="0.25">
      <c r="A3296" s="205"/>
    </row>
    <row r="3297" spans="1:1" x14ac:dyDescent="0.25">
      <c r="A3297" s="205"/>
    </row>
    <row r="3298" spans="1:1" x14ac:dyDescent="0.25">
      <c r="A3298" s="205"/>
    </row>
    <row r="3299" spans="1:1" x14ac:dyDescent="0.25">
      <c r="A3299" s="205"/>
    </row>
    <row r="3300" spans="1:1" x14ac:dyDescent="0.25">
      <c r="A3300" s="205"/>
    </row>
    <row r="3301" spans="1:1" x14ac:dyDescent="0.25">
      <c r="A3301" s="205"/>
    </row>
    <row r="3302" spans="1:1" x14ac:dyDescent="0.25">
      <c r="A3302" s="205"/>
    </row>
    <row r="3303" spans="1:1" x14ac:dyDescent="0.25">
      <c r="A3303" s="205"/>
    </row>
    <row r="3304" spans="1:1" x14ac:dyDescent="0.25">
      <c r="A3304" s="205"/>
    </row>
    <row r="3305" spans="1:1" x14ac:dyDescent="0.25">
      <c r="A3305" s="205"/>
    </row>
    <row r="3306" spans="1:1" x14ac:dyDescent="0.25">
      <c r="A3306" s="205"/>
    </row>
    <row r="3307" spans="1:1" x14ac:dyDescent="0.25">
      <c r="A3307" s="205"/>
    </row>
    <row r="3308" spans="1:1" x14ac:dyDescent="0.25">
      <c r="A3308" s="205"/>
    </row>
    <row r="3309" spans="1:1" x14ac:dyDescent="0.25">
      <c r="A3309" s="205"/>
    </row>
    <row r="3310" spans="1:1" x14ac:dyDescent="0.25">
      <c r="A3310" s="205"/>
    </row>
    <row r="3311" spans="1:1" x14ac:dyDescent="0.25">
      <c r="A3311" s="205"/>
    </row>
    <row r="3312" spans="1:1" x14ac:dyDescent="0.25">
      <c r="A3312" s="205"/>
    </row>
    <row r="3313" spans="1:1" x14ac:dyDescent="0.25">
      <c r="A3313" s="205"/>
    </row>
    <row r="3314" spans="1:1" x14ac:dyDescent="0.25">
      <c r="A3314" s="205"/>
    </row>
    <row r="3315" spans="1:1" x14ac:dyDescent="0.25">
      <c r="A3315" s="205"/>
    </row>
    <row r="3316" spans="1:1" x14ac:dyDescent="0.25">
      <c r="A3316" s="205"/>
    </row>
    <row r="3317" spans="1:1" x14ac:dyDescent="0.25">
      <c r="A3317" s="205"/>
    </row>
    <row r="3318" spans="1:1" x14ac:dyDescent="0.25">
      <c r="A3318" s="205"/>
    </row>
    <row r="3319" spans="1:1" x14ac:dyDescent="0.25">
      <c r="A3319" s="205"/>
    </row>
    <row r="3320" spans="1:1" x14ac:dyDescent="0.25">
      <c r="A3320" s="205"/>
    </row>
    <row r="3321" spans="1:1" x14ac:dyDescent="0.25">
      <c r="A3321" s="205"/>
    </row>
    <row r="3322" spans="1:1" x14ac:dyDescent="0.25">
      <c r="A3322" s="205"/>
    </row>
    <row r="3323" spans="1:1" x14ac:dyDescent="0.25">
      <c r="A3323" s="205"/>
    </row>
    <row r="3324" spans="1:1" x14ac:dyDescent="0.25">
      <c r="A3324" s="205"/>
    </row>
    <row r="3325" spans="1:1" x14ac:dyDescent="0.25">
      <c r="A3325" s="205"/>
    </row>
    <row r="3326" spans="1:1" x14ac:dyDescent="0.25">
      <c r="A3326" s="205"/>
    </row>
    <row r="3327" spans="1:1" x14ac:dyDescent="0.25">
      <c r="A3327" s="205"/>
    </row>
    <row r="3328" spans="1:1" x14ac:dyDescent="0.25">
      <c r="A3328" s="205"/>
    </row>
    <row r="3329" spans="1:1" x14ac:dyDescent="0.25">
      <c r="A3329" s="205"/>
    </row>
    <row r="3330" spans="1:1" x14ac:dyDescent="0.25">
      <c r="A3330" s="205"/>
    </row>
    <row r="3331" spans="1:1" x14ac:dyDescent="0.25">
      <c r="A3331" s="205"/>
    </row>
    <row r="3332" spans="1:1" x14ac:dyDescent="0.25">
      <c r="A3332" s="205"/>
    </row>
    <row r="3333" spans="1:1" x14ac:dyDescent="0.25">
      <c r="A3333" s="205"/>
    </row>
    <row r="3334" spans="1:1" x14ac:dyDescent="0.25">
      <c r="A3334" s="205"/>
    </row>
    <row r="3335" spans="1:1" x14ac:dyDescent="0.25">
      <c r="A3335" s="205"/>
    </row>
    <row r="3336" spans="1:1" x14ac:dyDescent="0.25">
      <c r="A3336" s="205"/>
    </row>
    <row r="3337" spans="1:1" x14ac:dyDescent="0.25">
      <c r="A3337" s="205"/>
    </row>
    <row r="3338" spans="1:1" x14ac:dyDescent="0.25">
      <c r="A3338" s="205"/>
    </row>
    <row r="3339" spans="1:1" x14ac:dyDescent="0.25">
      <c r="A3339" s="205"/>
    </row>
    <row r="3340" spans="1:1" x14ac:dyDescent="0.25">
      <c r="A3340" s="205"/>
    </row>
    <row r="3341" spans="1:1" x14ac:dyDescent="0.25">
      <c r="A3341" s="205"/>
    </row>
    <row r="3342" spans="1:1" x14ac:dyDescent="0.25">
      <c r="A3342" s="205"/>
    </row>
    <row r="3343" spans="1:1" x14ac:dyDescent="0.25">
      <c r="A3343" s="205"/>
    </row>
    <row r="3344" spans="1:1" x14ac:dyDescent="0.25">
      <c r="A3344" s="205"/>
    </row>
    <row r="3345" spans="1:1" x14ac:dyDescent="0.25">
      <c r="A3345" s="205"/>
    </row>
    <row r="3346" spans="1:1" x14ac:dyDescent="0.25">
      <c r="A3346" s="205"/>
    </row>
    <row r="3347" spans="1:1" x14ac:dyDescent="0.25">
      <c r="A3347" s="205"/>
    </row>
    <row r="3348" spans="1:1" x14ac:dyDescent="0.25">
      <c r="A3348" s="205"/>
    </row>
    <row r="3349" spans="1:1" x14ac:dyDescent="0.25">
      <c r="A3349" s="205"/>
    </row>
    <row r="3350" spans="1:1" x14ac:dyDescent="0.25">
      <c r="A3350" s="205"/>
    </row>
    <row r="3351" spans="1:1" x14ac:dyDescent="0.25">
      <c r="A3351" s="205"/>
    </row>
    <row r="3352" spans="1:1" x14ac:dyDescent="0.25">
      <c r="A3352" s="205"/>
    </row>
    <row r="3353" spans="1:1" x14ac:dyDescent="0.25">
      <c r="A3353" s="205"/>
    </row>
    <row r="3354" spans="1:1" x14ac:dyDescent="0.25">
      <c r="A3354" s="205"/>
    </row>
    <row r="3355" spans="1:1" x14ac:dyDescent="0.25">
      <c r="A3355" s="205"/>
    </row>
    <row r="3356" spans="1:1" x14ac:dyDescent="0.25">
      <c r="A3356" s="205"/>
    </row>
    <row r="3357" spans="1:1" x14ac:dyDescent="0.25">
      <c r="A3357" s="205"/>
    </row>
    <row r="3358" spans="1:1" x14ac:dyDescent="0.25">
      <c r="A3358" s="205"/>
    </row>
    <row r="3359" spans="1:1" x14ac:dyDescent="0.25">
      <c r="A3359" s="205"/>
    </row>
    <row r="3360" spans="1:1" x14ac:dyDescent="0.25">
      <c r="A3360" s="205"/>
    </row>
    <row r="3361" spans="1:1" x14ac:dyDescent="0.25">
      <c r="A3361" s="205"/>
    </row>
    <row r="3362" spans="1:1" x14ac:dyDescent="0.25">
      <c r="A3362" s="205"/>
    </row>
    <row r="3363" spans="1:1" x14ac:dyDescent="0.25">
      <c r="A3363" s="205"/>
    </row>
    <row r="3364" spans="1:1" x14ac:dyDescent="0.25">
      <c r="A3364" s="205"/>
    </row>
    <row r="3365" spans="1:1" x14ac:dyDescent="0.25">
      <c r="A3365" s="205"/>
    </row>
    <row r="3366" spans="1:1" x14ac:dyDescent="0.25">
      <c r="A3366" s="205"/>
    </row>
    <row r="3367" spans="1:1" x14ac:dyDescent="0.25">
      <c r="A3367" s="205"/>
    </row>
    <row r="3368" spans="1:1" x14ac:dyDescent="0.25">
      <c r="A3368" s="205"/>
    </row>
    <row r="3369" spans="1:1" x14ac:dyDescent="0.25">
      <c r="A3369" s="205"/>
    </row>
    <row r="3370" spans="1:1" x14ac:dyDescent="0.25">
      <c r="A3370" s="205"/>
    </row>
    <row r="3371" spans="1:1" x14ac:dyDescent="0.25">
      <c r="A3371" s="205"/>
    </row>
    <row r="3372" spans="1:1" x14ac:dyDescent="0.25">
      <c r="A3372" s="205"/>
    </row>
    <row r="3373" spans="1:1" x14ac:dyDescent="0.25">
      <c r="A3373" s="205"/>
    </row>
    <row r="3374" spans="1:1" x14ac:dyDescent="0.25">
      <c r="A3374" s="205"/>
    </row>
    <row r="3375" spans="1:1" x14ac:dyDescent="0.25">
      <c r="A3375" s="205"/>
    </row>
    <row r="3376" spans="1:1" x14ac:dyDescent="0.25">
      <c r="A3376" s="205"/>
    </row>
    <row r="3377" spans="1:1" x14ac:dyDescent="0.25">
      <c r="A3377" s="205"/>
    </row>
    <row r="3378" spans="1:1" x14ac:dyDescent="0.25">
      <c r="A3378" s="205"/>
    </row>
    <row r="3379" spans="1:1" x14ac:dyDescent="0.25">
      <c r="A3379" s="205"/>
    </row>
    <row r="3380" spans="1:1" x14ac:dyDescent="0.25">
      <c r="A3380" s="205"/>
    </row>
    <row r="3381" spans="1:1" x14ac:dyDescent="0.25">
      <c r="A3381" s="205"/>
    </row>
    <row r="3382" spans="1:1" x14ac:dyDescent="0.25">
      <c r="A3382" s="205"/>
    </row>
    <row r="3383" spans="1:1" x14ac:dyDescent="0.25">
      <c r="A3383" s="205"/>
    </row>
    <row r="3384" spans="1:1" x14ac:dyDescent="0.25">
      <c r="A3384" s="205"/>
    </row>
    <row r="3385" spans="1:1" x14ac:dyDescent="0.25">
      <c r="A3385" s="205"/>
    </row>
    <row r="3386" spans="1:1" x14ac:dyDescent="0.25">
      <c r="A3386" s="205"/>
    </row>
    <row r="3387" spans="1:1" x14ac:dyDescent="0.25">
      <c r="A3387" s="205"/>
    </row>
    <row r="3388" spans="1:1" x14ac:dyDescent="0.25">
      <c r="A3388" s="205"/>
    </row>
    <row r="3389" spans="1:1" x14ac:dyDescent="0.25">
      <c r="A3389" s="205"/>
    </row>
    <row r="3390" spans="1:1" x14ac:dyDescent="0.25">
      <c r="A3390" s="205"/>
    </row>
    <row r="3391" spans="1:1" x14ac:dyDescent="0.25">
      <c r="A3391" s="205"/>
    </row>
    <row r="3392" spans="1:1" x14ac:dyDescent="0.25">
      <c r="A3392" s="205"/>
    </row>
    <row r="3393" spans="1:1" x14ac:dyDescent="0.25">
      <c r="A3393" s="205"/>
    </row>
    <row r="3394" spans="1:1" x14ac:dyDescent="0.25">
      <c r="A3394" s="205"/>
    </row>
    <row r="3395" spans="1:1" x14ac:dyDescent="0.25">
      <c r="A3395" s="205"/>
    </row>
    <row r="3396" spans="1:1" x14ac:dyDescent="0.25">
      <c r="A3396" s="205"/>
    </row>
    <row r="3397" spans="1:1" x14ac:dyDescent="0.25">
      <c r="A3397" s="205"/>
    </row>
    <row r="3398" spans="1:1" x14ac:dyDescent="0.25">
      <c r="A3398" s="205"/>
    </row>
    <row r="3399" spans="1:1" x14ac:dyDescent="0.25">
      <c r="A3399" s="205"/>
    </row>
    <row r="3400" spans="1:1" x14ac:dyDescent="0.25">
      <c r="A3400" s="205"/>
    </row>
    <row r="3401" spans="1:1" x14ac:dyDescent="0.25">
      <c r="A3401" s="205"/>
    </row>
    <row r="3402" spans="1:1" x14ac:dyDescent="0.25">
      <c r="A3402" s="205"/>
    </row>
    <row r="3403" spans="1:1" x14ac:dyDescent="0.25">
      <c r="A3403" s="205"/>
    </row>
    <row r="3404" spans="1:1" x14ac:dyDescent="0.25">
      <c r="A3404" s="205"/>
    </row>
    <row r="3405" spans="1:1" x14ac:dyDescent="0.25">
      <c r="A3405" s="205"/>
    </row>
    <row r="3406" spans="1:1" x14ac:dyDescent="0.25">
      <c r="A3406" s="205"/>
    </row>
    <row r="3407" spans="1:1" x14ac:dyDescent="0.25">
      <c r="A3407" s="205"/>
    </row>
    <row r="3408" spans="1:1" x14ac:dyDescent="0.25">
      <c r="A3408" s="205"/>
    </row>
    <row r="3409" spans="1:1" x14ac:dyDescent="0.25">
      <c r="A3409" s="205"/>
    </row>
    <row r="3410" spans="1:1" x14ac:dyDescent="0.25">
      <c r="A3410" s="205"/>
    </row>
    <row r="3411" spans="1:1" x14ac:dyDescent="0.25">
      <c r="A3411" s="205"/>
    </row>
    <row r="3412" spans="1:1" x14ac:dyDescent="0.25">
      <c r="A3412" s="205"/>
    </row>
    <row r="3413" spans="1:1" x14ac:dyDescent="0.25">
      <c r="A3413" s="205"/>
    </row>
    <row r="3414" spans="1:1" x14ac:dyDescent="0.25">
      <c r="A3414" s="205"/>
    </row>
    <row r="3415" spans="1:1" x14ac:dyDescent="0.25">
      <c r="A3415" s="205"/>
    </row>
    <row r="3416" spans="1:1" x14ac:dyDescent="0.25">
      <c r="A3416" s="205"/>
    </row>
    <row r="3417" spans="1:1" x14ac:dyDescent="0.25">
      <c r="A3417" s="205"/>
    </row>
    <row r="3418" spans="1:1" x14ac:dyDescent="0.25">
      <c r="A3418" s="205"/>
    </row>
    <row r="3419" spans="1:1" x14ac:dyDescent="0.25">
      <c r="A3419" s="205"/>
    </row>
    <row r="3420" spans="1:1" x14ac:dyDescent="0.25">
      <c r="A3420" s="205"/>
    </row>
    <row r="3421" spans="1:1" x14ac:dyDescent="0.25">
      <c r="A3421" s="205"/>
    </row>
    <row r="3422" spans="1:1" x14ac:dyDescent="0.25">
      <c r="A3422" s="205"/>
    </row>
    <row r="3423" spans="1:1" x14ac:dyDescent="0.25">
      <c r="A3423" s="205"/>
    </row>
    <row r="3424" spans="1:1" x14ac:dyDescent="0.25">
      <c r="A3424" s="205"/>
    </row>
    <row r="3425" spans="1:1" x14ac:dyDescent="0.25">
      <c r="A3425" s="205"/>
    </row>
    <row r="3426" spans="1:1" x14ac:dyDescent="0.25">
      <c r="A3426" s="205"/>
    </row>
    <row r="3427" spans="1:1" x14ac:dyDescent="0.25">
      <c r="A3427" s="205"/>
    </row>
    <row r="3428" spans="1:1" x14ac:dyDescent="0.25">
      <c r="A3428" s="205"/>
    </row>
    <row r="3429" spans="1:1" x14ac:dyDescent="0.25">
      <c r="A3429" s="205"/>
    </row>
    <row r="3430" spans="1:1" x14ac:dyDescent="0.25">
      <c r="A3430" s="205"/>
    </row>
    <row r="3431" spans="1:1" x14ac:dyDescent="0.25">
      <c r="A3431" s="205"/>
    </row>
    <row r="3432" spans="1:1" x14ac:dyDescent="0.25">
      <c r="A3432" s="205"/>
    </row>
    <row r="3433" spans="1:1" x14ac:dyDescent="0.25">
      <c r="A3433" s="205"/>
    </row>
    <row r="3434" spans="1:1" x14ac:dyDescent="0.25">
      <c r="A3434" s="205"/>
    </row>
    <row r="3435" spans="1:1" x14ac:dyDescent="0.25">
      <c r="A3435" s="205"/>
    </row>
    <row r="3436" spans="1:1" x14ac:dyDescent="0.25">
      <c r="A3436" s="205"/>
    </row>
    <row r="3437" spans="1:1" x14ac:dyDescent="0.25">
      <c r="A3437" s="205"/>
    </row>
    <row r="3438" spans="1:1" x14ac:dyDescent="0.25">
      <c r="A3438" s="205"/>
    </row>
    <row r="3439" spans="1:1" x14ac:dyDescent="0.25">
      <c r="A3439" s="205"/>
    </row>
    <row r="3440" spans="1:1" x14ac:dyDescent="0.25">
      <c r="A3440" s="205"/>
    </row>
    <row r="3441" spans="1:1" x14ac:dyDescent="0.25">
      <c r="A3441" s="205"/>
    </row>
    <row r="3442" spans="1:1" x14ac:dyDescent="0.25">
      <c r="A3442" s="205"/>
    </row>
    <row r="3443" spans="1:1" x14ac:dyDescent="0.25">
      <c r="A3443" s="205"/>
    </row>
    <row r="3444" spans="1:1" x14ac:dyDescent="0.25">
      <c r="A3444" s="205"/>
    </row>
    <row r="3445" spans="1:1" x14ac:dyDescent="0.25">
      <c r="A3445" s="205"/>
    </row>
    <row r="3446" spans="1:1" x14ac:dyDescent="0.25">
      <c r="A3446" s="205"/>
    </row>
    <row r="3447" spans="1:1" x14ac:dyDescent="0.25">
      <c r="A3447" s="205"/>
    </row>
    <row r="3448" spans="1:1" x14ac:dyDescent="0.25">
      <c r="A3448" s="205"/>
    </row>
    <row r="3449" spans="1:1" x14ac:dyDescent="0.25">
      <c r="A3449" s="205"/>
    </row>
    <row r="3450" spans="1:1" x14ac:dyDescent="0.25">
      <c r="A3450" s="205"/>
    </row>
    <row r="3451" spans="1:1" x14ac:dyDescent="0.25">
      <c r="A3451" s="205"/>
    </row>
    <row r="3452" spans="1:1" x14ac:dyDescent="0.25">
      <c r="A3452" s="205"/>
    </row>
    <row r="3453" spans="1:1" x14ac:dyDescent="0.25">
      <c r="A3453" s="205"/>
    </row>
    <row r="3454" spans="1:1" x14ac:dyDescent="0.25">
      <c r="A3454" s="205"/>
    </row>
    <row r="3455" spans="1:1" x14ac:dyDescent="0.25">
      <c r="A3455" s="205"/>
    </row>
    <row r="3456" spans="1:1" x14ac:dyDescent="0.25">
      <c r="A3456" s="205"/>
    </row>
    <row r="3457" spans="1:1" x14ac:dyDescent="0.25">
      <c r="A3457" s="205"/>
    </row>
    <row r="3458" spans="1:1" x14ac:dyDescent="0.25">
      <c r="A3458" s="205"/>
    </row>
    <row r="3459" spans="1:1" x14ac:dyDescent="0.25">
      <c r="A3459" s="205"/>
    </row>
    <row r="3460" spans="1:1" x14ac:dyDescent="0.25">
      <c r="A3460" s="205"/>
    </row>
    <row r="3461" spans="1:1" x14ac:dyDescent="0.25">
      <c r="A3461" s="205"/>
    </row>
    <row r="3462" spans="1:1" x14ac:dyDescent="0.25">
      <c r="A3462" s="205"/>
    </row>
    <row r="3463" spans="1:1" x14ac:dyDescent="0.25">
      <c r="A3463" s="205"/>
    </row>
    <row r="3464" spans="1:1" x14ac:dyDescent="0.25">
      <c r="A3464" s="205"/>
    </row>
    <row r="3465" spans="1:1" x14ac:dyDescent="0.25">
      <c r="A3465" s="205"/>
    </row>
    <row r="3466" spans="1:1" x14ac:dyDescent="0.25">
      <c r="A3466" s="205"/>
    </row>
    <row r="3467" spans="1:1" x14ac:dyDescent="0.25">
      <c r="A3467" s="205"/>
    </row>
    <row r="3468" spans="1:1" x14ac:dyDescent="0.25">
      <c r="A3468" s="205"/>
    </row>
    <row r="3469" spans="1:1" x14ac:dyDescent="0.25">
      <c r="A3469" s="205"/>
    </row>
    <row r="3470" spans="1:1" x14ac:dyDescent="0.25">
      <c r="A3470" s="205"/>
    </row>
    <row r="3471" spans="1:1" x14ac:dyDescent="0.25">
      <c r="A3471" s="205"/>
    </row>
    <row r="3472" spans="1:1" x14ac:dyDescent="0.25">
      <c r="A3472" s="205"/>
    </row>
    <row r="3473" spans="1:1" x14ac:dyDescent="0.25">
      <c r="A3473" s="205"/>
    </row>
    <row r="3474" spans="1:1" x14ac:dyDescent="0.25">
      <c r="A3474" s="205"/>
    </row>
    <row r="3475" spans="1:1" x14ac:dyDescent="0.25">
      <c r="A3475" s="205"/>
    </row>
    <row r="3476" spans="1:1" x14ac:dyDescent="0.25">
      <c r="A3476" s="205"/>
    </row>
    <row r="3477" spans="1:1" x14ac:dyDescent="0.25">
      <c r="A3477" s="205"/>
    </row>
    <row r="3478" spans="1:1" x14ac:dyDescent="0.25">
      <c r="A3478" s="205"/>
    </row>
    <row r="3479" spans="1:1" x14ac:dyDescent="0.25">
      <c r="A3479" s="205"/>
    </row>
    <row r="3480" spans="1:1" x14ac:dyDescent="0.25">
      <c r="A3480" s="205"/>
    </row>
    <row r="3481" spans="1:1" x14ac:dyDescent="0.25">
      <c r="A3481" s="205"/>
    </row>
    <row r="3482" spans="1:1" x14ac:dyDescent="0.25">
      <c r="A3482" s="205"/>
    </row>
    <row r="3483" spans="1:1" x14ac:dyDescent="0.25">
      <c r="A3483" s="205"/>
    </row>
    <row r="3484" spans="1:1" x14ac:dyDescent="0.25">
      <c r="A3484" s="205"/>
    </row>
    <row r="3485" spans="1:1" x14ac:dyDescent="0.25">
      <c r="A3485" s="205"/>
    </row>
    <row r="3486" spans="1:1" x14ac:dyDescent="0.25">
      <c r="A3486" s="205"/>
    </row>
    <row r="3487" spans="1:1" x14ac:dyDescent="0.25">
      <c r="A3487" s="205"/>
    </row>
    <row r="3488" spans="1:1" x14ac:dyDescent="0.25">
      <c r="A3488" s="205"/>
    </row>
    <row r="3489" spans="1:1" x14ac:dyDescent="0.25">
      <c r="A3489" s="205"/>
    </row>
    <row r="3490" spans="1:1" x14ac:dyDescent="0.25">
      <c r="A3490" s="205"/>
    </row>
    <row r="3491" spans="1:1" x14ac:dyDescent="0.25">
      <c r="A3491" s="205"/>
    </row>
    <row r="3492" spans="1:1" x14ac:dyDescent="0.25">
      <c r="A3492" s="205"/>
    </row>
    <row r="3493" spans="1:1" x14ac:dyDescent="0.25">
      <c r="A3493" s="205"/>
    </row>
    <row r="3494" spans="1:1" x14ac:dyDescent="0.25">
      <c r="A3494" s="205"/>
    </row>
    <row r="3495" spans="1:1" x14ac:dyDescent="0.25">
      <c r="A3495" s="205"/>
    </row>
    <row r="3496" spans="1:1" x14ac:dyDescent="0.25">
      <c r="A3496" s="205"/>
    </row>
    <row r="3497" spans="1:1" x14ac:dyDescent="0.25">
      <c r="A3497" s="205"/>
    </row>
    <row r="3498" spans="1:1" x14ac:dyDescent="0.25">
      <c r="A3498" s="205"/>
    </row>
    <row r="3499" spans="1:1" x14ac:dyDescent="0.25">
      <c r="A3499" s="205"/>
    </row>
    <row r="3500" spans="1:1" x14ac:dyDescent="0.25">
      <c r="A3500" s="205"/>
    </row>
    <row r="3501" spans="1:1" x14ac:dyDescent="0.25">
      <c r="A3501" s="205"/>
    </row>
    <row r="3502" spans="1:1" x14ac:dyDescent="0.25">
      <c r="A3502" s="205"/>
    </row>
    <row r="3503" spans="1:1" x14ac:dyDescent="0.25">
      <c r="A3503" s="205"/>
    </row>
    <row r="3504" spans="1:1" x14ac:dyDescent="0.25">
      <c r="A3504" s="205"/>
    </row>
    <row r="3505" spans="1:1" x14ac:dyDescent="0.25">
      <c r="A3505" s="205"/>
    </row>
    <row r="3506" spans="1:1" x14ac:dyDescent="0.25">
      <c r="A3506" s="205"/>
    </row>
    <row r="3507" spans="1:1" x14ac:dyDescent="0.25">
      <c r="A3507" s="205"/>
    </row>
    <row r="3508" spans="1:1" x14ac:dyDescent="0.25">
      <c r="A3508" s="205"/>
    </row>
    <row r="3509" spans="1:1" x14ac:dyDescent="0.25">
      <c r="A3509" s="205"/>
    </row>
    <row r="3510" spans="1:1" x14ac:dyDescent="0.25">
      <c r="A3510" s="205"/>
    </row>
    <row r="3511" spans="1:1" x14ac:dyDescent="0.25">
      <c r="A3511" s="205"/>
    </row>
    <row r="3512" spans="1:1" x14ac:dyDescent="0.25">
      <c r="A3512" s="205"/>
    </row>
    <row r="3513" spans="1:1" x14ac:dyDescent="0.25">
      <c r="A3513" s="205"/>
    </row>
    <row r="3514" spans="1:1" x14ac:dyDescent="0.25">
      <c r="A3514" s="205"/>
    </row>
    <row r="3515" spans="1:1" x14ac:dyDescent="0.25">
      <c r="A3515" s="205"/>
    </row>
    <row r="3516" spans="1:1" x14ac:dyDescent="0.25">
      <c r="A3516" s="205"/>
    </row>
    <row r="3517" spans="1:1" x14ac:dyDescent="0.25">
      <c r="A3517" s="205"/>
    </row>
    <row r="3518" spans="1:1" x14ac:dyDescent="0.25">
      <c r="A3518" s="205"/>
    </row>
    <row r="3519" spans="1:1" x14ac:dyDescent="0.25">
      <c r="A3519" s="205"/>
    </row>
    <row r="3520" spans="1:1" x14ac:dyDescent="0.25">
      <c r="A3520" s="205"/>
    </row>
    <row r="3521" spans="1:1" x14ac:dyDescent="0.25">
      <c r="A3521" s="205"/>
    </row>
    <row r="3522" spans="1:1" x14ac:dyDescent="0.25">
      <c r="A3522" s="205"/>
    </row>
    <row r="3523" spans="1:1" x14ac:dyDescent="0.25">
      <c r="A3523" s="205"/>
    </row>
    <row r="3524" spans="1:1" x14ac:dyDescent="0.25">
      <c r="A3524" s="205"/>
    </row>
    <row r="3525" spans="1:1" x14ac:dyDescent="0.25">
      <c r="A3525" s="205"/>
    </row>
    <row r="3526" spans="1:1" x14ac:dyDescent="0.25">
      <c r="A3526" s="205"/>
    </row>
    <row r="3527" spans="1:1" x14ac:dyDescent="0.25">
      <c r="A3527" s="205"/>
    </row>
    <row r="3528" spans="1:1" x14ac:dyDescent="0.25">
      <c r="A3528" s="205"/>
    </row>
    <row r="3529" spans="1:1" x14ac:dyDescent="0.25">
      <c r="A3529" s="205"/>
    </row>
    <row r="3530" spans="1:1" x14ac:dyDescent="0.25">
      <c r="A3530" s="205"/>
    </row>
    <row r="3531" spans="1:1" x14ac:dyDescent="0.25">
      <c r="A3531" s="205"/>
    </row>
    <row r="3532" spans="1:1" x14ac:dyDescent="0.25">
      <c r="A3532" s="205"/>
    </row>
    <row r="3533" spans="1:1" x14ac:dyDescent="0.25">
      <c r="A3533" s="205"/>
    </row>
    <row r="3534" spans="1:1" x14ac:dyDescent="0.25">
      <c r="A3534" s="205"/>
    </row>
    <row r="3535" spans="1:1" x14ac:dyDescent="0.25">
      <c r="A3535" s="205"/>
    </row>
    <row r="3536" spans="1:1" x14ac:dyDescent="0.25">
      <c r="A3536" s="205"/>
    </row>
    <row r="3537" spans="1:1" x14ac:dyDescent="0.25">
      <c r="A3537" s="205"/>
    </row>
    <row r="3538" spans="1:1" x14ac:dyDescent="0.25">
      <c r="A3538" s="205"/>
    </row>
    <row r="3539" spans="1:1" x14ac:dyDescent="0.25">
      <c r="A3539" s="205"/>
    </row>
    <row r="3540" spans="1:1" x14ac:dyDescent="0.25">
      <c r="A3540" s="205"/>
    </row>
    <row r="3541" spans="1:1" x14ac:dyDescent="0.25">
      <c r="A3541" s="205"/>
    </row>
    <row r="3542" spans="1:1" x14ac:dyDescent="0.25">
      <c r="A3542" s="205"/>
    </row>
    <row r="3543" spans="1:1" x14ac:dyDescent="0.25">
      <c r="A3543" s="205"/>
    </row>
    <row r="3544" spans="1:1" x14ac:dyDescent="0.25">
      <c r="A3544" s="205"/>
    </row>
    <row r="3545" spans="1:1" x14ac:dyDescent="0.25">
      <c r="A3545" s="205"/>
    </row>
    <row r="3546" spans="1:1" x14ac:dyDescent="0.25">
      <c r="A3546" s="205"/>
    </row>
    <row r="3547" spans="1:1" x14ac:dyDescent="0.25">
      <c r="A3547" s="205"/>
    </row>
    <row r="3548" spans="1:1" x14ac:dyDescent="0.25">
      <c r="A3548" s="205"/>
    </row>
    <row r="3549" spans="1:1" x14ac:dyDescent="0.25">
      <c r="A3549" s="205"/>
    </row>
    <row r="3550" spans="1:1" x14ac:dyDescent="0.25">
      <c r="A3550" s="205"/>
    </row>
    <row r="3551" spans="1:1" x14ac:dyDescent="0.25">
      <c r="A3551" s="205"/>
    </row>
    <row r="3552" spans="1:1" x14ac:dyDescent="0.25">
      <c r="A3552" s="205"/>
    </row>
    <row r="3553" spans="1:1" x14ac:dyDescent="0.25">
      <c r="A3553" s="205"/>
    </row>
    <row r="3554" spans="1:1" x14ac:dyDescent="0.25">
      <c r="A3554" s="205"/>
    </row>
    <row r="3555" spans="1:1" x14ac:dyDescent="0.25">
      <c r="A3555" s="205"/>
    </row>
    <row r="3556" spans="1:1" x14ac:dyDescent="0.25">
      <c r="A3556" s="205"/>
    </row>
    <row r="3557" spans="1:1" x14ac:dyDescent="0.25">
      <c r="A3557" s="205"/>
    </row>
    <row r="3558" spans="1:1" x14ac:dyDescent="0.25">
      <c r="A3558" s="205"/>
    </row>
    <row r="3559" spans="1:1" x14ac:dyDescent="0.25">
      <c r="A3559" s="205"/>
    </row>
    <row r="3560" spans="1:1" x14ac:dyDescent="0.25">
      <c r="A3560" s="205"/>
    </row>
    <row r="3561" spans="1:1" x14ac:dyDescent="0.25">
      <c r="A3561" s="205"/>
    </row>
    <row r="3562" spans="1:1" x14ac:dyDescent="0.25">
      <c r="A3562" s="205"/>
    </row>
    <row r="3563" spans="1:1" x14ac:dyDescent="0.25">
      <c r="A3563" s="205"/>
    </row>
    <row r="3564" spans="1:1" x14ac:dyDescent="0.25">
      <c r="A3564" s="205"/>
    </row>
    <row r="3565" spans="1:1" x14ac:dyDescent="0.25">
      <c r="A3565" s="205"/>
    </row>
    <row r="3566" spans="1:1" x14ac:dyDescent="0.25">
      <c r="A3566" s="205"/>
    </row>
    <row r="3567" spans="1:1" x14ac:dyDescent="0.25">
      <c r="A3567" s="205"/>
    </row>
    <row r="3568" spans="1:1" x14ac:dyDescent="0.25">
      <c r="A3568" s="205"/>
    </row>
    <row r="3569" spans="1:1" x14ac:dyDescent="0.25">
      <c r="A3569" s="205"/>
    </row>
    <row r="3570" spans="1:1" x14ac:dyDescent="0.25">
      <c r="A3570" s="205"/>
    </row>
    <row r="3571" spans="1:1" x14ac:dyDescent="0.25">
      <c r="A3571" s="205"/>
    </row>
    <row r="3572" spans="1:1" x14ac:dyDescent="0.25">
      <c r="A3572" s="205"/>
    </row>
    <row r="3573" spans="1:1" x14ac:dyDescent="0.25">
      <c r="A3573" s="205"/>
    </row>
    <row r="3574" spans="1:1" x14ac:dyDescent="0.25">
      <c r="A3574" s="205"/>
    </row>
    <row r="3575" spans="1:1" x14ac:dyDescent="0.25">
      <c r="A3575" s="205"/>
    </row>
    <row r="3576" spans="1:1" x14ac:dyDescent="0.25">
      <c r="A3576" s="205"/>
    </row>
    <row r="3577" spans="1:1" x14ac:dyDescent="0.25">
      <c r="A3577" s="205"/>
    </row>
    <row r="3578" spans="1:1" x14ac:dyDescent="0.25">
      <c r="A3578" s="205"/>
    </row>
    <row r="3579" spans="1:1" x14ac:dyDescent="0.25">
      <c r="A3579" s="205"/>
    </row>
    <row r="3580" spans="1:1" x14ac:dyDescent="0.25">
      <c r="A3580" s="205"/>
    </row>
    <row r="3581" spans="1:1" x14ac:dyDescent="0.25">
      <c r="A3581" s="205"/>
    </row>
    <row r="3582" spans="1:1" x14ac:dyDescent="0.25">
      <c r="A3582" s="205"/>
    </row>
    <row r="3583" spans="1:1" x14ac:dyDescent="0.25">
      <c r="A3583" s="205"/>
    </row>
    <row r="3584" spans="1:1" x14ac:dyDescent="0.25">
      <c r="A3584" s="205"/>
    </row>
    <row r="3585" spans="1:1" x14ac:dyDescent="0.25">
      <c r="A3585" s="205"/>
    </row>
    <row r="3586" spans="1:1" x14ac:dyDescent="0.25">
      <c r="A3586" s="205"/>
    </row>
    <row r="3587" spans="1:1" x14ac:dyDescent="0.25">
      <c r="A3587" s="205"/>
    </row>
    <row r="3588" spans="1:1" x14ac:dyDescent="0.25">
      <c r="A3588" s="205"/>
    </row>
    <row r="3589" spans="1:1" x14ac:dyDescent="0.25">
      <c r="A3589" s="205"/>
    </row>
    <row r="3590" spans="1:1" x14ac:dyDescent="0.25">
      <c r="A3590" s="205"/>
    </row>
    <row r="3591" spans="1:1" x14ac:dyDescent="0.25">
      <c r="A3591" s="205"/>
    </row>
    <row r="3592" spans="1:1" x14ac:dyDescent="0.25">
      <c r="A3592" s="205"/>
    </row>
    <row r="3593" spans="1:1" x14ac:dyDescent="0.25">
      <c r="A3593" s="205"/>
    </row>
    <row r="3594" spans="1:1" x14ac:dyDescent="0.25">
      <c r="A3594" s="205"/>
    </row>
    <row r="3595" spans="1:1" x14ac:dyDescent="0.25">
      <c r="A3595" s="205"/>
    </row>
    <row r="3596" spans="1:1" x14ac:dyDescent="0.25">
      <c r="A3596" s="205"/>
    </row>
    <row r="3597" spans="1:1" x14ac:dyDescent="0.25">
      <c r="A3597" s="205"/>
    </row>
    <row r="3598" spans="1:1" x14ac:dyDescent="0.25">
      <c r="A3598" s="205"/>
    </row>
    <row r="3599" spans="1:1" x14ac:dyDescent="0.25">
      <c r="A3599" s="205"/>
    </row>
    <row r="3600" spans="1:1" x14ac:dyDescent="0.25">
      <c r="A3600" s="205"/>
    </row>
    <row r="3601" spans="1:1" x14ac:dyDescent="0.25">
      <c r="A3601" s="205"/>
    </row>
    <row r="3602" spans="1:1" x14ac:dyDescent="0.25">
      <c r="A3602" s="205"/>
    </row>
    <row r="3603" spans="1:1" x14ac:dyDescent="0.25">
      <c r="A3603" s="205"/>
    </row>
    <row r="3604" spans="1:1" x14ac:dyDescent="0.25">
      <c r="A3604" s="205"/>
    </row>
    <row r="3605" spans="1:1" x14ac:dyDescent="0.25">
      <c r="A3605" s="205"/>
    </row>
    <row r="3606" spans="1:1" x14ac:dyDescent="0.25">
      <c r="A3606" s="205"/>
    </row>
    <row r="3607" spans="1:1" x14ac:dyDescent="0.25">
      <c r="A3607" s="205"/>
    </row>
    <row r="3608" spans="1:1" x14ac:dyDescent="0.25">
      <c r="A3608" s="205"/>
    </row>
    <row r="3609" spans="1:1" x14ac:dyDescent="0.25">
      <c r="A3609" s="205"/>
    </row>
    <row r="3610" spans="1:1" x14ac:dyDescent="0.25">
      <c r="A3610" s="205"/>
    </row>
    <row r="3611" spans="1:1" x14ac:dyDescent="0.25">
      <c r="A3611" s="205"/>
    </row>
    <row r="3612" spans="1:1" x14ac:dyDescent="0.25">
      <c r="A3612" s="205"/>
    </row>
    <row r="3613" spans="1:1" x14ac:dyDescent="0.25">
      <c r="A3613" s="205"/>
    </row>
    <row r="3614" spans="1:1" x14ac:dyDescent="0.25">
      <c r="A3614" s="205"/>
    </row>
    <row r="3615" spans="1:1" x14ac:dyDescent="0.25">
      <c r="A3615" s="205"/>
    </row>
    <row r="3616" spans="1:1" x14ac:dyDescent="0.25">
      <c r="A3616" s="205"/>
    </row>
    <row r="3617" spans="1:1" x14ac:dyDescent="0.25">
      <c r="A3617" s="205"/>
    </row>
    <row r="3618" spans="1:1" x14ac:dyDescent="0.25">
      <c r="A3618" s="205"/>
    </row>
    <row r="3619" spans="1:1" x14ac:dyDescent="0.25">
      <c r="A3619" s="205"/>
    </row>
    <row r="3620" spans="1:1" x14ac:dyDescent="0.25">
      <c r="A3620" s="205"/>
    </row>
    <row r="3621" spans="1:1" x14ac:dyDescent="0.25">
      <c r="A3621" s="205"/>
    </row>
    <row r="3622" spans="1:1" x14ac:dyDescent="0.25">
      <c r="A3622" s="205"/>
    </row>
    <row r="3623" spans="1:1" x14ac:dyDescent="0.25">
      <c r="A3623" s="205"/>
    </row>
    <row r="3624" spans="1:1" x14ac:dyDescent="0.25">
      <c r="A3624" s="205"/>
    </row>
    <row r="3625" spans="1:1" x14ac:dyDescent="0.25">
      <c r="A3625" s="205"/>
    </row>
    <row r="3626" spans="1:1" x14ac:dyDescent="0.25">
      <c r="A3626" s="205"/>
    </row>
    <row r="3627" spans="1:1" x14ac:dyDescent="0.25">
      <c r="A3627" s="205"/>
    </row>
    <row r="3628" spans="1:1" x14ac:dyDescent="0.25">
      <c r="A3628" s="205"/>
    </row>
    <row r="3629" spans="1:1" x14ac:dyDescent="0.25">
      <c r="A3629" s="205"/>
    </row>
    <row r="3630" spans="1:1" x14ac:dyDescent="0.25">
      <c r="A3630" s="205"/>
    </row>
    <row r="3631" spans="1:1" x14ac:dyDescent="0.25">
      <c r="A3631" s="205"/>
    </row>
    <row r="3632" spans="1:1" x14ac:dyDescent="0.25">
      <c r="A3632" s="205"/>
    </row>
    <row r="3633" spans="1:1" x14ac:dyDescent="0.25">
      <c r="A3633" s="205"/>
    </row>
    <row r="3634" spans="1:1" x14ac:dyDescent="0.25">
      <c r="A3634" s="205"/>
    </row>
    <row r="3635" spans="1:1" x14ac:dyDescent="0.25">
      <c r="A3635" s="205"/>
    </row>
    <row r="3636" spans="1:1" x14ac:dyDescent="0.25">
      <c r="A3636" s="205"/>
    </row>
    <row r="3637" spans="1:1" x14ac:dyDescent="0.25">
      <c r="A3637" s="205"/>
    </row>
    <row r="3638" spans="1:1" x14ac:dyDescent="0.25">
      <c r="A3638" s="205"/>
    </row>
    <row r="3639" spans="1:1" x14ac:dyDescent="0.25">
      <c r="A3639" s="205"/>
    </row>
    <row r="3640" spans="1:1" x14ac:dyDescent="0.25">
      <c r="A3640" s="205"/>
    </row>
    <row r="3641" spans="1:1" x14ac:dyDescent="0.25">
      <c r="A3641" s="205"/>
    </row>
    <row r="3642" spans="1:1" x14ac:dyDescent="0.25">
      <c r="A3642" s="205"/>
    </row>
    <row r="3643" spans="1:1" x14ac:dyDescent="0.25">
      <c r="A3643" s="205"/>
    </row>
    <row r="3644" spans="1:1" x14ac:dyDescent="0.25">
      <c r="A3644" s="205"/>
    </row>
    <row r="3645" spans="1:1" x14ac:dyDescent="0.25">
      <c r="A3645" s="205"/>
    </row>
    <row r="3646" spans="1:1" x14ac:dyDescent="0.25">
      <c r="A3646" s="205"/>
    </row>
    <row r="3647" spans="1:1" x14ac:dyDescent="0.25">
      <c r="A3647" s="205"/>
    </row>
    <row r="3648" spans="1:1" x14ac:dyDescent="0.25">
      <c r="A3648" s="205"/>
    </row>
    <row r="3649" spans="1:1" x14ac:dyDescent="0.25">
      <c r="A3649" s="205"/>
    </row>
    <row r="3650" spans="1:1" x14ac:dyDescent="0.25">
      <c r="A3650" s="205"/>
    </row>
    <row r="3651" spans="1:1" x14ac:dyDescent="0.25">
      <c r="A3651" s="205"/>
    </row>
    <row r="3652" spans="1:1" x14ac:dyDescent="0.25">
      <c r="A3652" s="205"/>
    </row>
    <row r="3653" spans="1:1" x14ac:dyDescent="0.25">
      <c r="A3653" s="205"/>
    </row>
    <row r="3654" spans="1:1" x14ac:dyDescent="0.25">
      <c r="A3654" s="205"/>
    </row>
    <row r="3655" spans="1:1" x14ac:dyDescent="0.25">
      <c r="A3655" s="205"/>
    </row>
    <row r="3656" spans="1:1" x14ac:dyDescent="0.25">
      <c r="A3656" s="205"/>
    </row>
    <row r="3657" spans="1:1" x14ac:dyDescent="0.25">
      <c r="A3657" s="205"/>
    </row>
    <row r="3658" spans="1:1" x14ac:dyDescent="0.25">
      <c r="A3658" s="205"/>
    </row>
    <row r="3659" spans="1:1" x14ac:dyDescent="0.25">
      <c r="A3659" s="205"/>
    </row>
    <row r="3660" spans="1:1" x14ac:dyDescent="0.25">
      <c r="A3660" s="205"/>
    </row>
    <row r="3661" spans="1:1" x14ac:dyDescent="0.25">
      <c r="A3661" s="205"/>
    </row>
    <row r="3662" spans="1:1" x14ac:dyDescent="0.25">
      <c r="A3662" s="205"/>
    </row>
    <row r="3663" spans="1:1" x14ac:dyDescent="0.25">
      <c r="A3663" s="205"/>
    </row>
    <row r="3664" spans="1:1" x14ac:dyDescent="0.25">
      <c r="A3664" s="205"/>
    </row>
    <row r="3665" spans="1:1" x14ac:dyDescent="0.25">
      <c r="A3665" s="205"/>
    </row>
    <row r="3666" spans="1:1" x14ac:dyDescent="0.25">
      <c r="A3666" s="205"/>
    </row>
    <row r="3667" spans="1:1" x14ac:dyDescent="0.25">
      <c r="A3667" s="205"/>
    </row>
    <row r="3668" spans="1:1" x14ac:dyDescent="0.25">
      <c r="A3668" s="205"/>
    </row>
    <row r="3669" spans="1:1" x14ac:dyDescent="0.25">
      <c r="A3669" s="205"/>
    </row>
    <row r="3670" spans="1:1" x14ac:dyDescent="0.25">
      <c r="A3670" s="205"/>
    </row>
    <row r="3671" spans="1:1" x14ac:dyDescent="0.25">
      <c r="A3671" s="205"/>
    </row>
    <row r="3672" spans="1:1" x14ac:dyDescent="0.25">
      <c r="A3672" s="205"/>
    </row>
    <row r="3673" spans="1:1" x14ac:dyDescent="0.25">
      <c r="A3673" s="205"/>
    </row>
    <row r="3674" spans="1:1" x14ac:dyDescent="0.25">
      <c r="A3674" s="205"/>
    </row>
    <row r="3675" spans="1:1" x14ac:dyDescent="0.25">
      <c r="A3675" s="205"/>
    </row>
    <row r="3676" spans="1:1" x14ac:dyDescent="0.25">
      <c r="A3676" s="205"/>
    </row>
    <row r="3677" spans="1:1" x14ac:dyDescent="0.25">
      <c r="A3677" s="205"/>
    </row>
    <row r="3678" spans="1:1" x14ac:dyDescent="0.25">
      <c r="A3678" s="205"/>
    </row>
    <row r="3679" spans="1:1" x14ac:dyDescent="0.25">
      <c r="A3679" s="205"/>
    </row>
    <row r="3680" spans="1:1" x14ac:dyDescent="0.25">
      <c r="A3680" s="205"/>
    </row>
    <row r="3681" spans="1:1" x14ac:dyDescent="0.25">
      <c r="A3681" s="205"/>
    </row>
    <row r="3682" spans="1:1" x14ac:dyDescent="0.25">
      <c r="A3682" s="205"/>
    </row>
    <row r="3683" spans="1:1" x14ac:dyDescent="0.25">
      <c r="A3683" s="205"/>
    </row>
    <row r="3684" spans="1:1" x14ac:dyDescent="0.25">
      <c r="A3684" s="205"/>
    </row>
    <row r="3685" spans="1:1" x14ac:dyDescent="0.25">
      <c r="A3685" s="205"/>
    </row>
    <row r="3686" spans="1:1" x14ac:dyDescent="0.25">
      <c r="A3686" s="205"/>
    </row>
    <row r="3687" spans="1:1" x14ac:dyDescent="0.25">
      <c r="A3687" s="205"/>
    </row>
    <row r="3688" spans="1:1" x14ac:dyDescent="0.25">
      <c r="A3688" s="205"/>
    </row>
    <row r="3689" spans="1:1" x14ac:dyDescent="0.25">
      <c r="A3689" s="205"/>
    </row>
    <row r="3690" spans="1:1" x14ac:dyDescent="0.25">
      <c r="A3690" s="205"/>
    </row>
    <row r="3691" spans="1:1" x14ac:dyDescent="0.25">
      <c r="A3691" s="205"/>
    </row>
    <row r="3692" spans="1:1" x14ac:dyDescent="0.25">
      <c r="A3692" s="205"/>
    </row>
    <row r="3693" spans="1:1" x14ac:dyDescent="0.25">
      <c r="A3693" s="205"/>
    </row>
    <row r="3694" spans="1:1" x14ac:dyDescent="0.25">
      <c r="A3694" s="205"/>
    </row>
    <row r="3695" spans="1:1" x14ac:dyDescent="0.25">
      <c r="A3695" s="205"/>
    </row>
    <row r="3696" spans="1:1" x14ac:dyDescent="0.25">
      <c r="A3696" s="205"/>
    </row>
    <row r="3697" spans="1:1" x14ac:dyDescent="0.25">
      <c r="A3697" s="205"/>
    </row>
    <row r="3698" spans="1:1" x14ac:dyDescent="0.25">
      <c r="A3698" s="205"/>
    </row>
    <row r="3699" spans="1:1" x14ac:dyDescent="0.25">
      <c r="A3699" s="205"/>
    </row>
    <row r="3700" spans="1:1" x14ac:dyDescent="0.25">
      <c r="A3700" s="205"/>
    </row>
    <row r="3701" spans="1:1" x14ac:dyDescent="0.25">
      <c r="A3701" s="205"/>
    </row>
    <row r="3702" spans="1:1" x14ac:dyDescent="0.25">
      <c r="A3702" s="205"/>
    </row>
    <row r="3703" spans="1:1" x14ac:dyDescent="0.25">
      <c r="A3703" s="205"/>
    </row>
    <row r="3704" spans="1:1" x14ac:dyDescent="0.25">
      <c r="A3704" s="205"/>
    </row>
    <row r="3705" spans="1:1" x14ac:dyDescent="0.25">
      <c r="A3705" s="205"/>
    </row>
    <row r="3706" spans="1:1" x14ac:dyDescent="0.25">
      <c r="A3706" s="205"/>
    </row>
    <row r="3707" spans="1:1" x14ac:dyDescent="0.25">
      <c r="A3707" s="205"/>
    </row>
    <row r="3708" spans="1:1" x14ac:dyDescent="0.25">
      <c r="A3708" s="205"/>
    </row>
    <row r="3709" spans="1:1" x14ac:dyDescent="0.25">
      <c r="A3709" s="205"/>
    </row>
    <row r="3710" spans="1:1" x14ac:dyDescent="0.25">
      <c r="A3710" s="205"/>
    </row>
    <row r="3711" spans="1:1" x14ac:dyDescent="0.25">
      <c r="A3711" s="205"/>
    </row>
    <row r="3712" spans="1:1" x14ac:dyDescent="0.25">
      <c r="A3712" s="205"/>
    </row>
    <row r="3713" spans="1:1" x14ac:dyDescent="0.25">
      <c r="A3713" s="205"/>
    </row>
    <row r="3714" spans="1:1" x14ac:dyDescent="0.25">
      <c r="A3714" s="205"/>
    </row>
    <row r="3715" spans="1:1" x14ac:dyDescent="0.25">
      <c r="A3715" s="205"/>
    </row>
    <row r="3716" spans="1:1" x14ac:dyDescent="0.25">
      <c r="A3716" s="205"/>
    </row>
    <row r="3717" spans="1:1" x14ac:dyDescent="0.25">
      <c r="A3717" s="205"/>
    </row>
    <row r="3718" spans="1:1" x14ac:dyDescent="0.25">
      <c r="A3718" s="205"/>
    </row>
    <row r="3719" spans="1:1" x14ac:dyDescent="0.25">
      <c r="A3719" s="205"/>
    </row>
    <row r="3720" spans="1:1" x14ac:dyDescent="0.25">
      <c r="A3720" s="205"/>
    </row>
    <row r="3721" spans="1:1" x14ac:dyDescent="0.25">
      <c r="A3721" s="205"/>
    </row>
    <row r="3722" spans="1:1" x14ac:dyDescent="0.25">
      <c r="A3722" s="205"/>
    </row>
    <row r="3723" spans="1:1" x14ac:dyDescent="0.25">
      <c r="A3723" s="205"/>
    </row>
    <row r="3724" spans="1:1" x14ac:dyDescent="0.25">
      <c r="A3724" s="205"/>
    </row>
    <row r="3725" spans="1:1" x14ac:dyDescent="0.25">
      <c r="A3725" s="205"/>
    </row>
    <row r="3726" spans="1:1" x14ac:dyDescent="0.25">
      <c r="A3726" s="205"/>
    </row>
    <row r="3727" spans="1:1" x14ac:dyDescent="0.25">
      <c r="A3727" s="205"/>
    </row>
    <row r="3728" spans="1:1" x14ac:dyDescent="0.25">
      <c r="A3728" s="205"/>
    </row>
    <row r="3729" spans="1:1" x14ac:dyDescent="0.25">
      <c r="A3729" s="205"/>
    </row>
    <row r="3730" spans="1:1" x14ac:dyDescent="0.25">
      <c r="A3730" s="205"/>
    </row>
    <row r="3731" spans="1:1" x14ac:dyDescent="0.25">
      <c r="A3731" s="205"/>
    </row>
    <row r="3732" spans="1:1" x14ac:dyDescent="0.25">
      <c r="A3732" s="205"/>
    </row>
    <row r="3733" spans="1:1" x14ac:dyDescent="0.25">
      <c r="A3733" s="205"/>
    </row>
    <row r="3734" spans="1:1" x14ac:dyDescent="0.25">
      <c r="A3734" s="205"/>
    </row>
    <row r="3735" spans="1:1" x14ac:dyDescent="0.25">
      <c r="A3735" s="205"/>
    </row>
    <row r="3736" spans="1:1" x14ac:dyDescent="0.25">
      <c r="A3736" s="205"/>
    </row>
    <row r="3737" spans="1:1" x14ac:dyDescent="0.25">
      <c r="A3737" s="205"/>
    </row>
    <row r="3738" spans="1:1" x14ac:dyDescent="0.25">
      <c r="A3738" s="205"/>
    </row>
    <row r="3739" spans="1:1" x14ac:dyDescent="0.25">
      <c r="A3739" s="205"/>
    </row>
    <row r="3740" spans="1:1" x14ac:dyDescent="0.25">
      <c r="A3740" s="205"/>
    </row>
    <row r="3741" spans="1:1" x14ac:dyDescent="0.25">
      <c r="A3741" s="205"/>
    </row>
    <row r="3742" spans="1:1" x14ac:dyDescent="0.25">
      <c r="A3742" s="205"/>
    </row>
    <row r="3743" spans="1:1" x14ac:dyDescent="0.25">
      <c r="A3743" s="205"/>
    </row>
    <row r="3744" spans="1:1" x14ac:dyDescent="0.25">
      <c r="A3744" s="205"/>
    </row>
    <row r="3745" spans="1:1" x14ac:dyDescent="0.25">
      <c r="A3745" s="205"/>
    </row>
    <row r="3746" spans="1:1" x14ac:dyDescent="0.25">
      <c r="A3746" s="205"/>
    </row>
    <row r="3747" spans="1:1" x14ac:dyDescent="0.25">
      <c r="A3747" s="205"/>
    </row>
    <row r="3748" spans="1:1" x14ac:dyDescent="0.25">
      <c r="A3748" s="205"/>
    </row>
    <row r="3749" spans="1:1" x14ac:dyDescent="0.25">
      <c r="A3749" s="205"/>
    </row>
    <row r="3750" spans="1:1" x14ac:dyDescent="0.25">
      <c r="A3750" s="205"/>
    </row>
    <row r="3751" spans="1:1" x14ac:dyDescent="0.25">
      <c r="A3751" s="205"/>
    </row>
    <row r="3752" spans="1:1" x14ac:dyDescent="0.25">
      <c r="A3752" s="205"/>
    </row>
    <row r="3753" spans="1:1" x14ac:dyDescent="0.25">
      <c r="A3753" s="205"/>
    </row>
    <row r="3754" spans="1:1" x14ac:dyDescent="0.25">
      <c r="A3754" s="205"/>
    </row>
    <row r="3755" spans="1:1" x14ac:dyDescent="0.25">
      <c r="A3755" s="205"/>
    </row>
    <row r="3756" spans="1:1" x14ac:dyDescent="0.25">
      <c r="A3756" s="205"/>
    </row>
    <row r="3757" spans="1:1" x14ac:dyDescent="0.25">
      <c r="A3757" s="205"/>
    </row>
    <row r="3758" spans="1:1" x14ac:dyDescent="0.25">
      <c r="A3758" s="205"/>
    </row>
    <row r="3759" spans="1:1" x14ac:dyDescent="0.25">
      <c r="A3759" s="205"/>
    </row>
    <row r="3760" spans="1:1" x14ac:dyDescent="0.25">
      <c r="A3760" s="205"/>
    </row>
    <row r="3761" spans="1:1" x14ac:dyDescent="0.25">
      <c r="A3761" s="205"/>
    </row>
    <row r="3762" spans="1:1" x14ac:dyDescent="0.25">
      <c r="A3762" s="205"/>
    </row>
    <row r="3763" spans="1:1" x14ac:dyDescent="0.25">
      <c r="A3763" s="205"/>
    </row>
    <row r="3764" spans="1:1" x14ac:dyDescent="0.25">
      <c r="A3764" s="205"/>
    </row>
    <row r="3765" spans="1:1" x14ac:dyDescent="0.25">
      <c r="A3765" s="205"/>
    </row>
    <row r="3766" spans="1:1" x14ac:dyDescent="0.25">
      <c r="A3766" s="205"/>
    </row>
    <row r="3767" spans="1:1" x14ac:dyDescent="0.25">
      <c r="A3767" s="205"/>
    </row>
    <row r="3768" spans="1:1" x14ac:dyDescent="0.25">
      <c r="A3768" s="205"/>
    </row>
    <row r="3769" spans="1:1" x14ac:dyDescent="0.25">
      <c r="A3769" s="205"/>
    </row>
    <row r="3770" spans="1:1" x14ac:dyDescent="0.25">
      <c r="A3770" s="205"/>
    </row>
    <row r="3771" spans="1:1" x14ac:dyDescent="0.25">
      <c r="A3771" s="205"/>
    </row>
    <row r="3772" spans="1:1" x14ac:dyDescent="0.25">
      <c r="A3772" s="205"/>
    </row>
    <row r="3773" spans="1:1" x14ac:dyDescent="0.25">
      <c r="A3773" s="205"/>
    </row>
    <row r="3774" spans="1:1" x14ac:dyDescent="0.25">
      <c r="A3774" s="205"/>
    </row>
    <row r="3775" spans="1:1" x14ac:dyDescent="0.25">
      <c r="A3775" s="205"/>
    </row>
    <row r="3776" spans="1:1" x14ac:dyDescent="0.25">
      <c r="A3776" s="205"/>
    </row>
    <row r="3777" spans="1:1" x14ac:dyDescent="0.25">
      <c r="A3777" s="205"/>
    </row>
    <row r="3778" spans="1:1" x14ac:dyDescent="0.25">
      <c r="A3778" s="205"/>
    </row>
    <row r="3779" spans="1:1" x14ac:dyDescent="0.25">
      <c r="A3779" s="205"/>
    </row>
    <row r="3780" spans="1:1" x14ac:dyDescent="0.25">
      <c r="A3780" s="205"/>
    </row>
    <row r="3781" spans="1:1" x14ac:dyDescent="0.25">
      <c r="A3781" s="205"/>
    </row>
    <row r="3782" spans="1:1" x14ac:dyDescent="0.25">
      <c r="A3782" s="205"/>
    </row>
    <row r="3783" spans="1:1" x14ac:dyDescent="0.25">
      <c r="A3783" s="205"/>
    </row>
    <row r="3784" spans="1:1" x14ac:dyDescent="0.25">
      <c r="A3784" s="205"/>
    </row>
    <row r="3785" spans="1:1" x14ac:dyDescent="0.25">
      <c r="A3785" s="205"/>
    </row>
    <row r="3786" spans="1:1" x14ac:dyDescent="0.25">
      <c r="A3786" s="205"/>
    </row>
    <row r="3787" spans="1:1" x14ac:dyDescent="0.25">
      <c r="A3787" s="205"/>
    </row>
    <row r="3788" spans="1:1" x14ac:dyDescent="0.25">
      <c r="A3788" s="205"/>
    </row>
    <row r="3789" spans="1:1" x14ac:dyDescent="0.25">
      <c r="A3789" s="205"/>
    </row>
    <row r="3790" spans="1:1" x14ac:dyDescent="0.25">
      <c r="A3790" s="205"/>
    </row>
    <row r="3791" spans="1:1" x14ac:dyDescent="0.25">
      <c r="A3791" s="205"/>
    </row>
    <row r="3792" spans="1:1" x14ac:dyDescent="0.25">
      <c r="A3792" s="205"/>
    </row>
    <row r="3793" spans="1:1" x14ac:dyDescent="0.25">
      <c r="A3793" s="205"/>
    </row>
    <row r="3794" spans="1:1" x14ac:dyDescent="0.25">
      <c r="A3794" s="205"/>
    </row>
    <row r="3795" spans="1:1" x14ac:dyDescent="0.25">
      <c r="A3795" s="205"/>
    </row>
    <row r="3796" spans="1:1" x14ac:dyDescent="0.25">
      <c r="A3796" s="205"/>
    </row>
    <row r="3797" spans="1:1" x14ac:dyDescent="0.25">
      <c r="A3797" s="205"/>
    </row>
    <row r="3798" spans="1:1" x14ac:dyDescent="0.25">
      <c r="A3798" s="205"/>
    </row>
    <row r="3799" spans="1:1" x14ac:dyDescent="0.25">
      <c r="A3799" s="205"/>
    </row>
    <row r="3800" spans="1:1" x14ac:dyDescent="0.25">
      <c r="A3800" s="205"/>
    </row>
    <row r="3801" spans="1:1" x14ac:dyDescent="0.25">
      <c r="A3801" s="205"/>
    </row>
    <row r="3802" spans="1:1" x14ac:dyDescent="0.25">
      <c r="A3802" s="205"/>
    </row>
    <row r="3803" spans="1:1" x14ac:dyDescent="0.25">
      <c r="A3803" s="205"/>
    </row>
    <row r="3804" spans="1:1" x14ac:dyDescent="0.25">
      <c r="A3804" s="205"/>
    </row>
    <row r="3805" spans="1:1" x14ac:dyDescent="0.25">
      <c r="A3805" s="205"/>
    </row>
    <row r="3806" spans="1:1" x14ac:dyDescent="0.25">
      <c r="A3806" s="205"/>
    </row>
    <row r="3807" spans="1:1" x14ac:dyDescent="0.25">
      <c r="A3807" s="205"/>
    </row>
    <row r="3808" spans="1:1" x14ac:dyDescent="0.25">
      <c r="A3808" s="205"/>
    </row>
    <row r="3809" spans="1:1" x14ac:dyDescent="0.25">
      <c r="A3809" s="205"/>
    </row>
    <row r="3810" spans="1:1" x14ac:dyDescent="0.25">
      <c r="A3810" s="205"/>
    </row>
    <row r="3811" spans="1:1" x14ac:dyDescent="0.25">
      <c r="A3811" s="205"/>
    </row>
    <row r="3812" spans="1:1" x14ac:dyDescent="0.25">
      <c r="A3812" s="205"/>
    </row>
    <row r="3813" spans="1:1" x14ac:dyDescent="0.25">
      <c r="A3813" s="205"/>
    </row>
    <row r="3814" spans="1:1" x14ac:dyDescent="0.25">
      <c r="A3814" s="205"/>
    </row>
    <row r="3815" spans="1:1" x14ac:dyDescent="0.25">
      <c r="A3815" s="205"/>
    </row>
    <row r="3816" spans="1:1" x14ac:dyDescent="0.25">
      <c r="A3816" s="205"/>
    </row>
    <row r="3817" spans="1:1" x14ac:dyDescent="0.25">
      <c r="A3817" s="205"/>
    </row>
    <row r="3818" spans="1:1" x14ac:dyDescent="0.25">
      <c r="A3818" s="205"/>
    </row>
    <row r="3819" spans="1:1" x14ac:dyDescent="0.25">
      <c r="A3819" s="205"/>
    </row>
    <row r="3820" spans="1:1" x14ac:dyDescent="0.25">
      <c r="A3820" s="205"/>
    </row>
    <row r="3821" spans="1:1" x14ac:dyDescent="0.25">
      <c r="A3821" s="205"/>
    </row>
    <row r="3822" spans="1:1" x14ac:dyDescent="0.25">
      <c r="A3822" s="205"/>
    </row>
    <row r="3823" spans="1:1" x14ac:dyDescent="0.25">
      <c r="A3823" s="205"/>
    </row>
    <row r="3824" spans="1:1" x14ac:dyDescent="0.25">
      <c r="A3824" s="205"/>
    </row>
    <row r="3825" spans="1:1" x14ac:dyDescent="0.25">
      <c r="A3825" s="205"/>
    </row>
    <row r="3826" spans="1:1" x14ac:dyDescent="0.25">
      <c r="A3826" s="205"/>
    </row>
    <row r="3827" spans="1:1" x14ac:dyDescent="0.25">
      <c r="A3827" s="205"/>
    </row>
    <row r="3828" spans="1:1" x14ac:dyDescent="0.25">
      <c r="A3828" s="205"/>
    </row>
    <row r="3829" spans="1:1" x14ac:dyDescent="0.25">
      <c r="A3829" s="205"/>
    </row>
    <row r="3830" spans="1:1" x14ac:dyDescent="0.25">
      <c r="A3830" s="205"/>
    </row>
    <row r="3831" spans="1:1" x14ac:dyDescent="0.25">
      <c r="A3831" s="205"/>
    </row>
    <row r="3832" spans="1:1" x14ac:dyDescent="0.25">
      <c r="A3832" s="205"/>
    </row>
    <row r="3833" spans="1:1" x14ac:dyDescent="0.25">
      <c r="A3833" s="205"/>
    </row>
    <row r="3834" spans="1:1" x14ac:dyDescent="0.25">
      <c r="A3834" s="205"/>
    </row>
    <row r="3835" spans="1:1" x14ac:dyDescent="0.25">
      <c r="A3835" s="205"/>
    </row>
    <row r="3836" spans="1:1" x14ac:dyDescent="0.25">
      <c r="A3836" s="205"/>
    </row>
    <row r="3837" spans="1:1" x14ac:dyDescent="0.25">
      <c r="A3837" s="205"/>
    </row>
    <row r="3838" spans="1:1" x14ac:dyDescent="0.25">
      <c r="A3838" s="205"/>
    </row>
    <row r="3839" spans="1:1" x14ac:dyDescent="0.25">
      <c r="A3839" s="205"/>
    </row>
    <row r="3840" spans="1:1" x14ac:dyDescent="0.25">
      <c r="A3840" s="205"/>
    </row>
    <row r="3841" spans="1:1" x14ac:dyDescent="0.25">
      <c r="A3841" s="205"/>
    </row>
    <row r="3842" spans="1:1" x14ac:dyDescent="0.25">
      <c r="A3842" s="205"/>
    </row>
    <row r="3843" spans="1:1" x14ac:dyDescent="0.25">
      <c r="A3843" s="205"/>
    </row>
    <row r="3844" spans="1:1" x14ac:dyDescent="0.25">
      <c r="A3844" s="205"/>
    </row>
    <row r="3845" spans="1:1" x14ac:dyDescent="0.25">
      <c r="A3845" s="205"/>
    </row>
    <row r="3846" spans="1:1" x14ac:dyDescent="0.25">
      <c r="A3846" s="205"/>
    </row>
    <row r="3847" spans="1:1" x14ac:dyDescent="0.25">
      <c r="A3847" s="205"/>
    </row>
    <row r="3848" spans="1:1" x14ac:dyDescent="0.25">
      <c r="A3848" s="205"/>
    </row>
    <row r="3849" spans="1:1" x14ac:dyDescent="0.25">
      <c r="A3849" s="205"/>
    </row>
    <row r="3850" spans="1:1" x14ac:dyDescent="0.25">
      <c r="A3850" s="205"/>
    </row>
    <row r="3851" spans="1:1" x14ac:dyDescent="0.25">
      <c r="A3851" s="205"/>
    </row>
    <row r="3852" spans="1:1" x14ac:dyDescent="0.25">
      <c r="A3852" s="205"/>
    </row>
    <row r="3853" spans="1:1" x14ac:dyDescent="0.25">
      <c r="A3853" s="205"/>
    </row>
    <row r="3854" spans="1:1" x14ac:dyDescent="0.25">
      <c r="A3854" s="205"/>
    </row>
    <row r="3855" spans="1:1" x14ac:dyDescent="0.25">
      <c r="A3855" s="205"/>
    </row>
    <row r="3856" spans="1:1" x14ac:dyDescent="0.25">
      <c r="A3856" s="205"/>
    </row>
    <row r="3857" spans="1:1" x14ac:dyDescent="0.25">
      <c r="A3857" s="205"/>
    </row>
    <row r="3858" spans="1:1" x14ac:dyDescent="0.25">
      <c r="A3858" s="205"/>
    </row>
    <row r="3859" spans="1:1" x14ac:dyDescent="0.25">
      <c r="A3859" s="205"/>
    </row>
    <row r="3860" spans="1:1" x14ac:dyDescent="0.25">
      <c r="A3860" s="205"/>
    </row>
    <row r="3861" spans="1:1" x14ac:dyDescent="0.25">
      <c r="A3861" s="205"/>
    </row>
    <row r="3862" spans="1:1" x14ac:dyDescent="0.25">
      <c r="A3862" s="205"/>
    </row>
    <row r="3863" spans="1:1" x14ac:dyDescent="0.25">
      <c r="A3863" s="205"/>
    </row>
    <row r="3864" spans="1:1" x14ac:dyDescent="0.25">
      <c r="A3864" s="205"/>
    </row>
    <row r="3865" spans="1:1" x14ac:dyDescent="0.25">
      <c r="A3865" s="205"/>
    </row>
    <row r="3866" spans="1:1" x14ac:dyDescent="0.25">
      <c r="A3866" s="205"/>
    </row>
    <row r="3867" spans="1:1" x14ac:dyDescent="0.25">
      <c r="A3867" s="205"/>
    </row>
    <row r="3868" spans="1:1" x14ac:dyDescent="0.25">
      <c r="A3868" s="205"/>
    </row>
    <row r="3869" spans="1:1" x14ac:dyDescent="0.25">
      <c r="A3869" s="205"/>
    </row>
    <row r="3870" spans="1:1" x14ac:dyDescent="0.25">
      <c r="A3870" s="205"/>
    </row>
    <row r="3871" spans="1:1" x14ac:dyDescent="0.25">
      <c r="A3871" s="205"/>
    </row>
    <row r="3872" spans="1:1" x14ac:dyDescent="0.25">
      <c r="A3872" s="205"/>
    </row>
    <row r="3873" spans="1:1" x14ac:dyDescent="0.25">
      <c r="A3873" s="205"/>
    </row>
    <row r="3874" spans="1:1" x14ac:dyDescent="0.25">
      <c r="A3874" s="205"/>
    </row>
    <row r="3875" spans="1:1" x14ac:dyDescent="0.25">
      <c r="A3875" s="205"/>
    </row>
    <row r="3876" spans="1:1" x14ac:dyDescent="0.25">
      <c r="A3876" s="205"/>
    </row>
    <row r="3877" spans="1:1" x14ac:dyDescent="0.25">
      <c r="A3877" s="205"/>
    </row>
    <row r="3878" spans="1:1" x14ac:dyDescent="0.25">
      <c r="A3878" s="205"/>
    </row>
    <row r="3879" spans="1:1" x14ac:dyDescent="0.25">
      <c r="A3879" s="205"/>
    </row>
    <row r="3880" spans="1:1" x14ac:dyDescent="0.25">
      <c r="A3880" s="205"/>
    </row>
    <row r="3881" spans="1:1" x14ac:dyDescent="0.25">
      <c r="A3881" s="205"/>
    </row>
    <row r="3882" spans="1:1" x14ac:dyDescent="0.25">
      <c r="A3882" s="205"/>
    </row>
    <row r="3883" spans="1:1" x14ac:dyDescent="0.25">
      <c r="A3883" s="205"/>
    </row>
    <row r="3884" spans="1:1" x14ac:dyDescent="0.25">
      <c r="A3884" s="205"/>
    </row>
    <row r="3885" spans="1:1" x14ac:dyDescent="0.25">
      <c r="A3885" s="205"/>
    </row>
    <row r="3886" spans="1:1" x14ac:dyDescent="0.25">
      <c r="A3886" s="205"/>
    </row>
    <row r="3887" spans="1:1" x14ac:dyDescent="0.25">
      <c r="A3887" s="205"/>
    </row>
    <row r="3888" spans="1:1" x14ac:dyDescent="0.25">
      <c r="A3888" s="205"/>
    </row>
    <row r="3889" spans="1:1" x14ac:dyDescent="0.25">
      <c r="A3889" s="205"/>
    </row>
    <row r="3890" spans="1:1" x14ac:dyDescent="0.25">
      <c r="A3890" s="205"/>
    </row>
    <row r="3891" spans="1:1" x14ac:dyDescent="0.25">
      <c r="A3891" s="205"/>
    </row>
    <row r="3892" spans="1:1" x14ac:dyDescent="0.25">
      <c r="A3892" s="205"/>
    </row>
    <row r="3893" spans="1:1" x14ac:dyDescent="0.25">
      <c r="A3893" s="205"/>
    </row>
    <row r="3894" spans="1:1" x14ac:dyDescent="0.25">
      <c r="A3894" s="205"/>
    </row>
    <row r="3895" spans="1:1" x14ac:dyDescent="0.25">
      <c r="A3895" s="205"/>
    </row>
    <row r="3896" spans="1:1" x14ac:dyDescent="0.25">
      <c r="A3896" s="205"/>
    </row>
    <row r="3897" spans="1:1" x14ac:dyDescent="0.25">
      <c r="A3897" s="205"/>
    </row>
    <row r="3898" spans="1:1" x14ac:dyDescent="0.25">
      <c r="A3898" s="205"/>
    </row>
    <row r="3899" spans="1:1" x14ac:dyDescent="0.25">
      <c r="A3899" s="205"/>
    </row>
    <row r="3900" spans="1:1" x14ac:dyDescent="0.25">
      <c r="A3900" s="205"/>
    </row>
    <row r="3901" spans="1:1" x14ac:dyDescent="0.25">
      <c r="A3901" s="205"/>
    </row>
    <row r="3902" spans="1:1" x14ac:dyDescent="0.25">
      <c r="A3902" s="205"/>
    </row>
    <row r="3903" spans="1:1" x14ac:dyDescent="0.25">
      <c r="A3903" s="205"/>
    </row>
    <row r="3904" spans="1:1" x14ac:dyDescent="0.25">
      <c r="A3904" s="205"/>
    </row>
    <row r="3905" spans="1:1" x14ac:dyDescent="0.25">
      <c r="A3905" s="205"/>
    </row>
    <row r="3906" spans="1:1" x14ac:dyDescent="0.25">
      <c r="A3906" s="205"/>
    </row>
    <row r="3907" spans="1:1" x14ac:dyDescent="0.25">
      <c r="A3907" s="205"/>
    </row>
    <row r="3908" spans="1:1" x14ac:dyDescent="0.25">
      <c r="A3908" s="205"/>
    </row>
    <row r="3909" spans="1:1" x14ac:dyDescent="0.25">
      <c r="A3909" s="205"/>
    </row>
    <row r="3910" spans="1:1" x14ac:dyDescent="0.25">
      <c r="A3910" s="205"/>
    </row>
    <row r="3911" spans="1:1" x14ac:dyDescent="0.25">
      <c r="A3911" s="205"/>
    </row>
    <row r="3912" spans="1:1" x14ac:dyDescent="0.25">
      <c r="A3912" s="205"/>
    </row>
    <row r="3913" spans="1:1" x14ac:dyDescent="0.25">
      <c r="A3913" s="205"/>
    </row>
    <row r="3914" spans="1:1" x14ac:dyDescent="0.25">
      <c r="A3914" s="205"/>
    </row>
    <row r="3915" spans="1:1" x14ac:dyDescent="0.25">
      <c r="A3915" s="205"/>
    </row>
    <row r="3916" spans="1:1" x14ac:dyDescent="0.25">
      <c r="A3916" s="205"/>
    </row>
    <row r="3917" spans="1:1" x14ac:dyDescent="0.25">
      <c r="A3917" s="205"/>
    </row>
    <row r="3918" spans="1:1" x14ac:dyDescent="0.25">
      <c r="A3918" s="205"/>
    </row>
    <row r="3919" spans="1:1" x14ac:dyDescent="0.25">
      <c r="A3919" s="205"/>
    </row>
    <row r="3920" spans="1:1" x14ac:dyDescent="0.25">
      <c r="A3920" s="205"/>
    </row>
    <row r="3921" spans="1:1" x14ac:dyDescent="0.25">
      <c r="A3921" s="205"/>
    </row>
    <row r="3922" spans="1:1" x14ac:dyDescent="0.25">
      <c r="A3922" s="205"/>
    </row>
    <row r="3923" spans="1:1" x14ac:dyDescent="0.25">
      <c r="A3923" s="205"/>
    </row>
    <row r="3924" spans="1:1" x14ac:dyDescent="0.25">
      <c r="A3924" s="205"/>
    </row>
    <row r="3925" spans="1:1" x14ac:dyDescent="0.25">
      <c r="A3925" s="205"/>
    </row>
    <row r="3926" spans="1:1" x14ac:dyDescent="0.25">
      <c r="A3926" s="205"/>
    </row>
    <row r="3927" spans="1:1" x14ac:dyDescent="0.25">
      <c r="A3927" s="205"/>
    </row>
    <row r="3928" spans="1:1" x14ac:dyDescent="0.25">
      <c r="A3928" s="205"/>
    </row>
    <row r="3929" spans="1:1" x14ac:dyDescent="0.25">
      <c r="A3929" s="205"/>
    </row>
    <row r="3930" spans="1:1" x14ac:dyDescent="0.25">
      <c r="A3930" s="205"/>
    </row>
    <row r="3931" spans="1:1" x14ac:dyDescent="0.25">
      <c r="A3931" s="205"/>
    </row>
    <row r="3932" spans="1:1" x14ac:dyDescent="0.25">
      <c r="A3932" s="205"/>
    </row>
    <row r="3933" spans="1:1" x14ac:dyDescent="0.25">
      <c r="A3933" s="205"/>
    </row>
    <row r="3934" spans="1:1" x14ac:dyDescent="0.25">
      <c r="A3934" s="205"/>
    </row>
    <row r="3935" spans="1:1" x14ac:dyDescent="0.25">
      <c r="A3935" s="205"/>
    </row>
    <row r="3936" spans="1:1" x14ac:dyDescent="0.25">
      <c r="A3936" s="205"/>
    </row>
    <row r="3937" spans="1:1" x14ac:dyDescent="0.25">
      <c r="A3937" s="205"/>
    </row>
    <row r="3938" spans="1:1" x14ac:dyDescent="0.25">
      <c r="A3938" s="205"/>
    </row>
    <row r="3939" spans="1:1" x14ac:dyDescent="0.25">
      <c r="A3939" s="205"/>
    </row>
    <row r="3940" spans="1:1" x14ac:dyDescent="0.25">
      <c r="A3940" s="205"/>
    </row>
    <row r="3941" spans="1:1" x14ac:dyDescent="0.25">
      <c r="A3941" s="205"/>
    </row>
    <row r="3942" spans="1:1" x14ac:dyDescent="0.25">
      <c r="A3942" s="205"/>
    </row>
    <row r="3943" spans="1:1" x14ac:dyDescent="0.25">
      <c r="A3943" s="205"/>
    </row>
    <row r="3944" spans="1:1" x14ac:dyDescent="0.25">
      <c r="A3944" s="205"/>
    </row>
    <row r="3945" spans="1:1" x14ac:dyDescent="0.25">
      <c r="A3945" s="205"/>
    </row>
    <row r="3946" spans="1:1" x14ac:dyDescent="0.25">
      <c r="A3946" s="205"/>
    </row>
    <row r="3947" spans="1:1" x14ac:dyDescent="0.25">
      <c r="A3947" s="205"/>
    </row>
    <row r="3948" spans="1:1" x14ac:dyDescent="0.25">
      <c r="A3948" s="205"/>
    </row>
    <row r="3949" spans="1:1" x14ac:dyDescent="0.25">
      <c r="A3949" s="205"/>
    </row>
    <row r="3950" spans="1:1" x14ac:dyDescent="0.25">
      <c r="A3950" s="205"/>
    </row>
    <row r="3951" spans="1:1" x14ac:dyDescent="0.25">
      <c r="A3951" s="205"/>
    </row>
    <row r="3952" spans="1:1" x14ac:dyDescent="0.25">
      <c r="A3952" s="205"/>
    </row>
    <row r="3953" spans="1:1" x14ac:dyDescent="0.25">
      <c r="A3953" s="205"/>
    </row>
    <row r="3954" spans="1:1" x14ac:dyDescent="0.25">
      <c r="A3954" s="205"/>
    </row>
    <row r="3955" spans="1:1" x14ac:dyDescent="0.25">
      <c r="A3955" s="205"/>
    </row>
    <row r="3956" spans="1:1" x14ac:dyDescent="0.25">
      <c r="A3956" s="205"/>
    </row>
    <row r="3957" spans="1:1" x14ac:dyDescent="0.25">
      <c r="A3957" s="205"/>
    </row>
    <row r="3958" spans="1:1" x14ac:dyDescent="0.25">
      <c r="A3958" s="205"/>
    </row>
    <row r="3959" spans="1:1" x14ac:dyDescent="0.25">
      <c r="A3959" s="205"/>
    </row>
    <row r="3960" spans="1:1" x14ac:dyDescent="0.25">
      <c r="A3960" s="205"/>
    </row>
    <row r="3961" spans="1:1" x14ac:dyDescent="0.25">
      <c r="A3961" s="205"/>
    </row>
    <row r="3962" spans="1:1" x14ac:dyDescent="0.25">
      <c r="A3962" s="205"/>
    </row>
    <row r="3963" spans="1:1" x14ac:dyDescent="0.25">
      <c r="A3963" s="205"/>
    </row>
    <row r="3964" spans="1:1" x14ac:dyDescent="0.25">
      <c r="A3964" s="205"/>
    </row>
    <row r="3965" spans="1:1" x14ac:dyDescent="0.25">
      <c r="A3965" s="205"/>
    </row>
    <row r="3966" spans="1:1" x14ac:dyDescent="0.25">
      <c r="A3966" s="205"/>
    </row>
    <row r="3967" spans="1:1" x14ac:dyDescent="0.25">
      <c r="A3967" s="205"/>
    </row>
    <row r="3968" spans="1:1" x14ac:dyDescent="0.25">
      <c r="A3968" s="205"/>
    </row>
    <row r="3969" spans="1:1" x14ac:dyDescent="0.25">
      <c r="A3969" s="205"/>
    </row>
    <row r="3970" spans="1:1" x14ac:dyDescent="0.25">
      <c r="A3970" s="205"/>
    </row>
    <row r="3971" spans="1:1" x14ac:dyDescent="0.25">
      <c r="A3971" s="205"/>
    </row>
    <row r="3972" spans="1:1" x14ac:dyDescent="0.25">
      <c r="A3972" s="205"/>
    </row>
    <row r="3973" spans="1:1" x14ac:dyDescent="0.25">
      <c r="A3973" s="205"/>
    </row>
    <row r="3974" spans="1:1" x14ac:dyDescent="0.25">
      <c r="A3974" s="205"/>
    </row>
    <row r="3975" spans="1:1" x14ac:dyDescent="0.25">
      <c r="A3975" s="205"/>
    </row>
    <row r="3976" spans="1:1" x14ac:dyDescent="0.25">
      <c r="A3976" s="205"/>
    </row>
    <row r="3977" spans="1:1" x14ac:dyDescent="0.25">
      <c r="A3977" s="205"/>
    </row>
    <row r="3978" spans="1:1" x14ac:dyDescent="0.25">
      <c r="A3978" s="205"/>
    </row>
    <row r="3979" spans="1:1" x14ac:dyDescent="0.25">
      <c r="A3979" s="205"/>
    </row>
    <row r="3980" spans="1:1" x14ac:dyDescent="0.25">
      <c r="A3980" s="205"/>
    </row>
    <row r="3981" spans="1:1" x14ac:dyDescent="0.25">
      <c r="A3981" s="205"/>
    </row>
    <row r="3982" spans="1:1" x14ac:dyDescent="0.25">
      <c r="A3982" s="205"/>
    </row>
    <row r="3983" spans="1:1" x14ac:dyDescent="0.25">
      <c r="A3983" s="205"/>
    </row>
    <row r="3984" spans="1:1" x14ac:dyDescent="0.25">
      <c r="A3984" s="205"/>
    </row>
    <row r="3985" spans="1:1" x14ac:dyDescent="0.25">
      <c r="A3985" s="205"/>
    </row>
    <row r="3986" spans="1:1" x14ac:dyDescent="0.25">
      <c r="A3986" s="205"/>
    </row>
    <row r="3987" spans="1:1" x14ac:dyDescent="0.25">
      <c r="A3987" s="205"/>
    </row>
    <row r="3988" spans="1:1" x14ac:dyDescent="0.25">
      <c r="A3988" s="205"/>
    </row>
    <row r="3989" spans="1:1" x14ac:dyDescent="0.25">
      <c r="A3989" s="205"/>
    </row>
    <row r="3990" spans="1:1" x14ac:dyDescent="0.25">
      <c r="A3990" s="205"/>
    </row>
    <row r="3991" spans="1:1" x14ac:dyDescent="0.25">
      <c r="A3991" s="205"/>
    </row>
    <row r="3992" spans="1:1" x14ac:dyDescent="0.25">
      <c r="A3992" s="205"/>
    </row>
    <row r="3993" spans="1:1" x14ac:dyDescent="0.25">
      <c r="A3993" s="205"/>
    </row>
    <row r="3994" spans="1:1" x14ac:dyDescent="0.25">
      <c r="A3994" s="205"/>
    </row>
    <row r="3995" spans="1:1" x14ac:dyDescent="0.25">
      <c r="A3995" s="205"/>
    </row>
    <row r="3996" spans="1:1" x14ac:dyDescent="0.25">
      <c r="A3996" s="205"/>
    </row>
    <row r="3997" spans="1:1" x14ac:dyDescent="0.25">
      <c r="A3997" s="205"/>
    </row>
    <row r="3998" spans="1:1" x14ac:dyDescent="0.25">
      <c r="A3998" s="205"/>
    </row>
    <row r="3999" spans="1:1" x14ac:dyDescent="0.25">
      <c r="A3999" s="205"/>
    </row>
    <row r="4000" spans="1:1" x14ac:dyDescent="0.25">
      <c r="A4000" s="205"/>
    </row>
    <row r="4001" spans="1:1" x14ac:dyDescent="0.25">
      <c r="A4001" s="205"/>
    </row>
    <row r="4002" spans="1:1" x14ac:dyDescent="0.25">
      <c r="A4002" s="205"/>
    </row>
    <row r="4003" spans="1:1" x14ac:dyDescent="0.25">
      <c r="A4003" s="205"/>
    </row>
    <row r="4004" spans="1:1" x14ac:dyDescent="0.25">
      <c r="A4004" s="205"/>
    </row>
    <row r="4005" spans="1:1" x14ac:dyDescent="0.25">
      <c r="A4005" s="205"/>
    </row>
    <row r="4006" spans="1:1" x14ac:dyDescent="0.25">
      <c r="A4006" s="205"/>
    </row>
    <row r="4007" spans="1:1" x14ac:dyDescent="0.25">
      <c r="A4007" s="205"/>
    </row>
    <row r="4008" spans="1:1" x14ac:dyDescent="0.25">
      <c r="A4008" s="205"/>
    </row>
    <row r="4009" spans="1:1" x14ac:dyDescent="0.25">
      <c r="A4009" s="205"/>
    </row>
    <row r="4010" spans="1:1" x14ac:dyDescent="0.25">
      <c r="A4010" s="205"/>
    </row>
    <row r="4011" spans="1:1" x14ac:dyDescent="0.25">
      <c r="A4011" s="205"/>
    </row>
    <row r="4012" spans="1:1" x14ac:dyDescent="0.25">
      <c r="A4012" s="205"/>
    </row>
    <row r="4013" spans="1:1" x14ac:dyDescent="0.25">
      <c r="A4013" s="205"/>
    </row>
    <row r="4014" spans="1:1" x14ac:dyDescent="0.25">
      <c r="A4014" s="205"/>
    </row>
    <row r="4015" spans="1:1" x14ac:dyDescent="0.25">
      <c r="A4015" s="205"/>
    </row>
    <row r="4016" spans="1:1" x14ac:dyDescent="0.25">
      <c r="A4016" s="205"/>
    </row>
    <row r="4017" spans="1:1" x14ac:dyDescent="0.25">
      <c r="A4017" s="205"/>
    </row>
    <row r="4018" spans="1:1" x14ac:dyDescent="0.25">
      <c r="A4018" s="205"/>
    </row>
    <row r="4019" spans="1:1" x14ac:dyDescent="0.25">
      <c r="A4019" s="205"/>
    </row>
    <row r="4020" spans="1:1" x14ac:dyDescent="0.25">
      <c r="A4020" s="205"/>
    </row>
    <row r="4021" spans="1:1" x14ac:dyDescent="0.25">
      <c r="A4021" s="205"/>
    </row>
    <row r="4022" spans="1:1" x14ac:dyDescent="0.25">
      <c r="A4022" s="205"/>
    </row>
    <row r="4023" spans="1:1" x14ac:dyDescent="0.25">
      <c r="A4023" s="205"/>
    </row>
    <row r="4024" spans="1:1" x14ac:dyDescent="0.25">
      <c r="A4024" s="205"/>
    </row>
    <row r="4025" spans="1:1" x14ac:dyDescent="0.25">
      <c r="A4025" s="205"/>
    </row>
    <row r="4026" spans="1:1" x14ac:dyDescent="0.25">
      <c r="A4026" s="205"/>
    </row>
    <row r="4027" spans="1:1" x14ac:dyDescent="0.25">
      <c r="A4027" s="205"/>
    </row>
    <row r="4028" spans="1:1" x14ac:dyDescent="0.25">
      <c r="A4028" s="205"/>
    </row>
    <row r="4029" spans="1:1" x14ac:dyDescent="0.25">
      <c r="A4029" s="205"/>
    </row>
    <row r="4030" spans="1:1" x14ac:dyDescent="0.25">
      <c r="A4030" s="205"/>
    </row>
    <row r="4031" spans="1:1" x14ac:dyDescent="0.25">
      <c r="A4031" s="205"/>
    </row>
    <row r="4032" spans="1:1" x14ac:dyDescent="0.25">
      <c r="A4032" s="205"/>
    </row>
    <row r="4033" spans="1:1" x14ac:dyDescent="0.25">
      <c r="A4033" s="205"/>
    </row>
    <row r="4034" spans="1:1" x14ac:dyDescent="0.25">
      <c r="A4034" s="205"/>
    </row>
    <row r="4035" spans="1:1" x14ac:dyDescent="0.25">
      <c r="A4035" s="205"/>
    </row>
    <row r="4036" spans="1:1" x14ac:dyDescent="0.25">
      <c r="A4036" s="205"/>
    </row>
    <row r="4037" spans="1:1" x14ac:dyDescent="0.25">
      <c r="A4037" s="205"/>
    </row>
    <row r="4038" spans="1:1" x14ac:dyDescent="0.25">
      <c r="A4038" s="205"/>
    </row>
    <row r="4039" spans="1:1" x14ac:dyDescent="0.25">
      <c r="A4039" s="205"/>
    </row>
    <row r="4040" spans="1:1" x14ac:dyDescent="0.25">
      <c r="A4040" s="205"/>
    </row>
    <row r="4041" spans="1:1" x14ac:dyDescent="0.25">
      <c r="A4041" s="205"/>
    </row>
    <row r="4042" spans="1:1" x14ac:dyDescent="0.25">
      <c r="A4042" s="205"/>
    </row>
    <row r="4043" spans="1:1" x14ac:dyDescent="0.25">
      <c r="A4043" s="205"/>
    </row>
    <row r="4044" spans="1:1" x14ac:dyDescent="0.25">
      <c r="A4044" s="205"/>
    </row>
    <row r="4045" spans="1:1" x14ac:dyDescent="0.25">
      <c r="A4045" s="205"/>
    </row>
    <row r="4046" spans="1:1" x14ac:dyDescent="0.25">
      <c r="A4046" s="205"/>
    </row>
    <row r="4047" spans="1:1" x14ac:dyDescent="0.25">
      <c r="A4047" s="205"/>
    </row>
    <row r="4048" spans="1:1" x14ac:dyDescent="0.25">
      <c r="A4048" s="205"/>
    </row>
    <row r="4049" spans="1:1" x14ac:dyDescent="0.25">
      <c r="A4049" s="205"/>
    </row>
    <row r="4050" spans="1:1" x14ac:dyDescent="0.25">
      <c r="A4050" s="205"/>
    </row>
    <row r="4051" spans="1:1" x14ac:dyDescent="0.25">
      <c r="A4051" s="205"/>
    </row>
    <row r="4052" spans="1:1" x14ac:dyDescent="0.25">
      <c r="A4052" s="205"/>
    </row>
    <row r="4053" spans="1:1" x14ac:dyDescent="0.25">
      <c r="A4053" s="205"/>
    </row>
    <row r="4054" spans="1:1" x14ac:dyDescent="0.25">
      <c r="A4054" s="205"/>
    </row>
    <row r="4055" spans="1:1" x14ac:dyDescent="0.25">
      <c r="A4055" s="205"/>
    </row>
    <row r="4056" spans="1:1" x14ac:dyDescent="0.25">
      <c r="A4056" s="205"/>
    </row>
    <row r="4057" spans="1:1" x14ac:dyDescent="0.25">
      <c r="A4057" s="205"/>
    </row>
    <row r="4058" spans="1:1" x14ac:dyDescent="0.25">
      <c r="A4058" s="205"/>
    </row>
    <row r="4059" spans="1:1" x14ac:dyDescent="0.25">
      <c r="A4059" s="205"/>
    </row>
    <row r="4060" spans="1:1" x14ac:dyDescent="0.25">
      <c r="A4060" s="205"/>
    </row>
    <row r="4061" spans="1:1" x14ac:dyDescent="0.25">
      <c r="A4061" s="205"/>
    </row>
    <row r="4062" spans="1:1" x14ac:dyDescent="0.25">
      <c r="A4062" s="205"/>
    </row>
    <row r="4063" spans="1:1" x14ac:dyDescent="0.25">
      <c r="A4063" s="205"/>
    </row>
    <row r="4064" spans="1:1" x14ac:dyDescent="0.25">
      <c r="A4064" s="205"/>
    </row>
    <row r="4065" spans="1:1" x14ac:dyDescent="0.25">
      <c r="A4065" s="205"/>
    </row>
    <row r="4066" spans="1:1" x14ac:dyDescent="0.25">
      <c r="A4066" s="205"/>
    </row>
    <row r="4067" spans="1:1" x14ac:dyDescent="0.25">
      <c r="A4067" s="205"/>
    </row>
    <row r="4068" spans="1:1" x14ac:dyDescent="0.25">
      <c r="A4068" s="205"/>
    </row>
    <row r="4069" spans="1:1" x14ac:dyDescent="0.25">
      <c r="A4069" s="205"/>
    </row>
    <row r="4070" spans="1:1" x14ac:dyDescent="0.25">
      <c r="A4070" s="205"/>
    </row>
    <row r="4071" spans="1:1" x14ac:dyDescent="0.25">
      <c r="A4071" s="205"/>
    </row>
    <row r="4072" spans="1:1" x14ac:dyDescent="0.25">
      <c r="A4072" s="205"/>
    </row>
    <row r="4073" spans="1:1" x14ac:dyDescent="0.25">
      <c r="A4073" s="205"/>
    </row>
    <row r="4074" spans="1:1" x14ac:dyDescent="0.25">
      <c r="A4074" s="205"/>
    </row>
    <row r="4075" spans="1:1" x14ac:dyDescent="0.25">
      <c r="A4075" s="205"/>
    </row>
    <row r="4076" spans="1:1" x14ac:dyDescent="0.25">
      <c r="A4076" s="205"/>
    </row>
    <row r="4077" spans="1:1" x14ac:dyDescent="0.25">
      <c r="A4077" s="205"/>
    </row>
    <row r="4078" spans="1:1" x14ac:dyDescent="0.25">
      <c r="A4078" s="205"/>
    </row>
    <row r="4079" spans="1:1" x14ac:dyDescent="0.25">
      <c r="A4079" s="205"/>
    </row>
    <row r="4080" spans="1:1" x14ac:dyDescent="0.25">
      <c r="A4080" s="205"/>
    </row>
    <row r="4081" spans="1:1" x14ac:dyDescent="0.25">
      <c r="A4081" s="205"/>
    </row>
    <row r="4082" spans="1:1" x14ac:dyDescent="0.25">
      <c r="A4082" s="205"/>
    </row>
    <row r="4083" spans="1:1" x14ac:dyDescent="0.25">
      <c r="A4083" s="205"/>
    </row>
    <row r="4084" spans="1:1" x14ac:dyDescent="0.25">
      <c r="A4084" s="205"/>
    </row>
    <row r="4085" spans="1:1" x14ac:dyDescent="0.25">
      <c r="A4085" s="205"/>
    </row>
    <row r="4086" spans="1:1" x14ac:dyDescent="0.25">
      <c r="A4086" s="205"/>
    </row>
    <row r="4087" spans="1:1" x14ac:dyDescent="0.25">
      <c r="A4087" s="205"/>
    </row>
    <row r="4088" spans="1:1" x14ac:dyDescent="0.25">
      <c r="A4088" s="205"/>
    </row>
    <row r="4089" spans="1:1" x14ac:dyDescent="0.25">
      <c r="A4089" s="205"/>
    </row>
    <row r="4090" spans="1:1" x14ac:dyDescent="0.25">
      <c r="A4090" s="205"/>
    </row>
    <row r="4091" spans="1:1" x14ac:dyDescent="0.25">
      <c r="A4091" s="205"/>
    </row>
    <row r="4092" spans="1:1" x14ac:dyDescent="0.25">
      <c r="A4092" s="205"/>
    </row>
    <row r="4093" spans="1:1" x14ac:dyDescent="0.25">
      <c r="A4093" s="205"/>
    </row>
    <row r="4094" spans="1:1" x14ac:dyDescent="0.25">
      <c r="A4094" s="205"/>
    </row>
    <row r="4095" spans="1:1" x14ac:dyDescent="0.25">
      <c r="A4095" s="205"/>
    </row>
    <row r="4096" spans="1:1" x14ac:dyDescent="0.25">
      <c r="A4096" s="205"/>
    </row>
    <row r="4097" spans="1:1" x14ac:dyDescent="0.25">
      <c r="A4097" s="205"/>
    </row>
    <row r="4098" spans="1:1" x14ac:dyDescent="0.25">
      <c r="A4098" s="205"/>
    </row>
    <row r="4099" spans="1:1" x14ac:dyDescent="0.25">
      <c r="A4099" s="205"/>
    </row>
    <row r="4100" spans="1:1" x14ac:dyDescent="0.25">
      <c r="A4100" s="205"/>
    </row>
    <row r="4101" spans="1:1" x14ac:dyDescent="0.25">
      <c r="A4101" s="205"/>
    </row>
    <row r="4102" spans="1:1" x14ac:dyDescent="0.25">
      <c r="A4102" s="205"/>
    </row>
    <row r="4103" spans="1:1" x14ac:dyDescent="0.25">
      <c r="A4103" s="205"/>
    </row>
    <row r="4104" spans="1:1" x14ac:dyDescent="0.25">
      <c r="A4104" s="205"/>
    </row>
    <row r="4105" spans="1:1" x14ac:dyDescent="0.25">
      <c r="A4105" s="205"/>
    </row>
    <row r="4106" spans="1:1" x14ac:dyDescent="0.25">
      <c r="A4106" s="205"/>
    </row>
    <row r="4107" spans="1:1" x14ac:dyDescent="0.25">
      <c r="A4107" s="205"/>
    </row>
    <row r="4108" spans="1:1" x14ac:dyDescent="0.25">
      <c r="A4108" s="205"/>
    </row>
    <row r="4109" spans="1:1" x14ac:dyDescent="0.25">
      <c r="A4109" s="205"/>
    </row>
    <row r="4110" spans="1:1" x14ac:dyDescent="0.25">
      <c r="A4110" s="205"/>
    </row>
    <row r="4111" spans="1:1" x14ac:dyDescent="0.25">
      <c r="A4111" s="205"/>
    </row>
    <row r="4112" spans="1:1" x14ac:dyDescent="0.25">
      <c r="A4112" s="205"/>
    </row>
    <row r="4113" spans="1:1" x14ac:dyDescent="0.25">
      <c r="A4113" s="205"/>
    </row>
    <row r="4114" spans="1:1" x14ac:dyDescent="0.25">
      <c r="A4114" s="205"/>
    </row>
    <row r="4115" spans="1:1" x14ac:dyDescent="0.25">
      <c r="A4115" s="205"/>
    </row>
    <row r="4116" spans="1:1" x14ac:dyDescent="0.25">
      <c r="A4116" s="205"/>
    </row>
    <row r="4117" spans="1:1" x14ac:dyDescent="0.25">
      <c r="A4117" s="205"/>
    </row>
    <row r="4118" spans="1:1" x14ac:dyDescent="0.25">
      <c r="A4118" s="205"/>
    </row>
    <row r="4119" spans="1:1" x14ac:dyDescent="0.25">
      <c r="A4119" s="205"/>
    </row>
    <row r="4120" spans="1:1" x14ac:dyDescent="0.25">
      <c r="A4120" s="205"/>
    </row>
    <row r="4121" spans="1:1" x14ac:dyDescent="0.25">
      <c r="A4121" s="205"/>
    </row>
    <row r="4122" spans="1:1" x14ac:dyDescent="0.25">
      <c r="A4122" s="205"/>
    </row>
    <row r="4123" spans="1:1" x14ac:dyDescent="0.25">
      <c r="A4123" s="205"/>
    </row>
    <row r="4124" spans="1:1" x14ac:dyDescent="0.25">
      <c r="A4124" s="205"/>
    </row>
    <row r="4125" spans="1:1" x14ac:dyDescent="0.25">
      <c r="A4125" s="205"/>
    </row>
    <row r="4126" spans="1:1" x14ac:dyDescent="0.25">
      <c r="A4126" s="205"/>
    </row>
    <row r="4127" spans="1:1" x14ac:dyDescent="0.25">
      <c r="A4127" s="205"/>
    </row>
    <row r="4128" spans="1:1" x14ac:dyDescent="0.25">
      <c r="A4128" s="205"/>
    </row>
    <row r="4129" spans="1:1" x14ac:dyDescent="0.25">
      <c r="A4129" s="205"/>
    </row>
    <row r="4130" spans="1:1" x14ac:dyDescent="0.25">
      <c r="A4130" s="205"/>
    </row>
    <row r="4131" spans="1:1" x14ac:dyDescent="0.25">
      <c r="A4131" s="205"/>
    </row>
    <row r="4132" spans="1:1" x14ac:dyDescent="0.25">
      <c r="A4132" s="205"/>
    </row>
    <row r="4133" spans="1:1" x14ac:dyDescent="0.25">
      <c r="A4133" s="205"/>
    </row>
    <row r="4134" spans="1:1" x14ac:dyDescent="0.25">
      <c r="A4134" s="205"/>
    </row>
    <row r="4135" spans="1:1" x14ac:dyDescent="0.25">
      <c r="A4135" s="205"/>
    </row>
    <row r="4136" spans="1:1" x14ac:dyDescent="0.25">
      <c r="A4136" s="205"/>
    </row>
    <row r="4137" spans="1:1" x14ac:dyDescent="0.25">
      <c r="A4137" s="205"/>
    </row>
    <row r="4138" spans="1:1" x14ac:dyDescent="0.25">
      <c r="A4138" s="205"/>
    </row>
    <row r="4139" spans="1:1" x14ac:dyDescent="0.25">
      <c r="A4139" s="205"/>
    </row>
    <row r="4140" spans="1:1" x14ac:dyDescent="0.25">
      <c r="A4140" s="205"/>
    </row>
    <row r="4141" spans="1:1" x14ac:dyDescent="0.25">
      <c r="A4141" s="205"/>
    </row>
    <row r="4142" spans="1:1" x14ac:dyDescent="0.25">
      <c r="A4142" s="205"/>
    </row>
    <row r="4143" spans="1:1" x14ac:dyDescent="0.25">
      <c r="A4143" s="205"/>
    </row>
    <row r="4144" spans="1:1" x14ac:dyDescent="0.25">
      <c r="A4144" s="205"/>
    </row>
    <row r="4145" spans="1:1" x14ac:dyDescent="0.25">
      <c r="A4145" s="205"/>
    </row>
    <row r="4146" spans="1:1" x14ac:dyDescent="0.25">
      <c r="A4146" s="205"/>
    </row>
    <row r="4147" spans="1:1" x14ac:dyDescent="0.25">
      <c r="A4147" s="205"/>
    </row>
    <row r="4148" spans="1:1" x14ac:dyDescent="0.25">
      <c r="A4148" s="205"/>
    </row>
    <row r="4149" spans="1:1" x14ac:dyDescent="0.25">
      <c r="A4149" s="205"/>
    </row>
    <row r="4150" spans="1:1" x14ac:dyDescent="0.25">
      <c r="A4150" s="205"/>
    </row>
    <row r="4151" spans="1:1" x14ac:dyDescent="0.25">
      <c r="A4151" s="205"/>
    </row>
    <row r="4152" spans="1:1" x14ac:dyDescent="0.25">
      <c r="A4152" s="205"/>
    </row>
    <row r="4153" spans="1:1" x14ac:dyDescent="0.25">
      <c r="A4153" s="205"/>
    </row>
    <row r="4154" spans="1:1" x14ac:dyDescent="0.25">
      <c r="A4154" s="205"/>
    </row>
    <row r="4155" spans="1:1" x14ac:dyDescent="0.25">
      <c r="A4155" s="205"/>
    </row>
    <row r="4156" spans="1:1" x14ac:dyDescent="0.25">
      <c r="A4156" s="205"/>
    </row>
    <row r="4157" spans="1:1" x14ac:dyDescent="0.25">
      <c r="A4157" s="205"/>
    </row>
    <row r="4158" spans="1:1" x14ac:dyDescent="0.25">
      <c r="A4158" s="205"/>
    </row>
    <row r="4159" spans="1:1" x14ac:dyDescent="0.25">
      <c r="A4159" s="205"/>
    </row>
    <row r="4160" spans="1:1" x14ac:dyDescent="0.25">
      <c r="A4160" s="205"/>
    </row>
    <row r="4161" spans="1:1" x14ac:dyDescent="0.25">
      <c r="A4161" s="205"/>
    </row>
    <row r="4162" spans="1:1" x14ac:dyDescent="0.25">
      <c r="A4162" s="205"/>
    </row>
    <row r="4163" spans="1:1" x14ac:dyDescent="0.25">
      <c r="A4163" s="205"/>
    </row>
    <row r="4164" spans="1:1" x14ac:dyDescent="0.25">
      <c r="A4164" s="205"/>
    </row>
    <row r="4165" spans="1:1" x14ac:dyDescent="0.25">
      <c r="A4165" s="205"/>
    </row>
    <row r="4166" spans="1:1" x14ac:dyDescent="0.25">
      <c r="A4166" s="205"/>
    </row>
    <row r="4167" spans="1:1" x14ac:dyDescent="0.25">
      <c r="A4167" s="205"/>
    </row>
    <row r="4168" spans="1:1" x14ac:dyDescent="0.25">
      <c r="A4168" s="205"/>
    </row>
    <row r="4169" spans="1:1" x14ac:dyDescent="0.25">
      <c r="A4169" s="205"/>
    </row>
    <row r="4170" spans="1:1" x14ac:dyDescent="0.25">
      <c r="A4170" s="205"/>
    </row>
    <row r="4171" spans="1:1" x14ac:dyDescent="0.25">
      <c r="A4171" s="205"/>
    </row>
    <row r="4172" spans="1:1" x14ac:dyDescent="0.25">
      <c r="A4172" s="205"/>
    </row>
    <row r="4173" spans="1:1" x14ac:dyDescent="0.25">
      <c r="A4173" s="205"/>
    </row>
    <row r="4174" spans="1:1" x14ac:dyDescent="0.25">
      <c r="A4174" s="205"/>
    </row>
    <row r="4175" spans="1:1" x14ac:dyDescent="0.25">
      <c r="A4175" s="205"/>
    </row>
    <row r="4176" spans="1:1" x14ac:dyDescent="0.25">
      <c r="A4176" s="205"/>
    </row>
    <row r="4177" spans="1:1" x14ac:dyDescent="0.25">
      <c r="A4177" s="205"/>
    </row>
    <row r="4178" spans="1:1" x14ac:dyDescent="0.25">
      <c r="A4178" s="205"/>
    </row>
    <row r="4179" spans="1:1" x14ac:dyDescent="0.25">
      <c r="A4179" s="205"/>
    </row>
    <row r="4180" spans="1:1" x14ac:dyDescent="0.25">
      <c r="A4180" s="205"/>
    </row>
    <row r="4181" spans="1:1" x14ac:dyDescent="0.25">
      <c r="A4181" s="205"/>
    </row>
    <row r="4182" spans="1:1" x14ac:dyDescent="0.25">
      <c r="A4182" s="205"/>
    </row>
    <row r="4183" spans="1:1" x14ac:dyDescent="0.25">
      <c r="A4183" s="205"/>
    </row>
    <row r="4184" spans="1:1" x14ac:dyDescent="0.25">
      <c r="A4184" s="205"/>
    </row>
    <row r="4185" spans="1:1" x14ac:dyDescent="0.25">
      <c r="A4185" s="205"/>
    </row>
    <row r="4186" spans="1:1" x14ac:dyDescent="0.25">
      <c r="A4186" s="205"/>
    </row>
    <row r="4187" spans="1:1" x14ac:dyDescent="0.25">
      <c r="A4187" s="205"/>
    </row>
    <row r="4188" spans="1:1" x14ac:dyDescent="0.25">
      <c r="A4188" s="205"/>
    </row>
    <row r="4189" spans="1:1" x14ac:dyDescent="0.25">
      <c r="A4189" s="205"/>
    </row>
    <row r="4190" spans="1:1" x14ac:dyDescent="0.25">
      <c r="A4190" s="205"/>
    </row>
    <row r="4191" spans="1:1" x14ac:dyDescent="0.25">
      <c r="A4191" s="205"/>
    </row>
    <row r="4192" spans="1:1" x14ac:dyDescent="0.25">
      <c r="A4192" s="205"/>
    </row>
    <row r="4193" spans="1:1" x14ac:dyDescent="0.25">
      <c r="A4193" s="205"/>
    </row>
    <row r="4194" spans="1:1" x14ac:dyDescent="0.25">
      <c r="A4194" s="205"/>
    </row>
    <row r="4195" spans="1:1" x14ac:dyDescent="0.25">
      <c r="A4195" s="205"/>
    </row>
    <row r="4196" spans="1:1" x14ac:dyDescent="0.25">
      <c r="A4196" s="205"/>
    </row>
    <row r="4197" spans="1:1" x14ac:dyDescent="0.25">
      <c r="A4197" s="205"/>
    </row>
    <row r="4198" spans="1:1" x14ac:dyDescent="0.25">
      <c r="A4198" s="205"/>
    </row>
    <row r="4199" spans="1:1" x14ac:dyDescent="0.25">
      <c r="A4199" s="205"/>
    </row>
    <row r="4200" spans="1:1" x14ac:dyDescent="0.25">
      <c r="A4200" s="205"/>
    </row>
    <row r="4201" spans="1:1" x14ac:dyDescent="0.25">
      <c r="A4201" s="205"/>
    </row>
    <row r="4202" spans="1:1" x14ac:dyDescent="0.25">
      <c r="A4202" s="205"/>
    </row>
    <row r="4203" spans="1:1" x14ac:dyDescent="0.25">
      <c r="A4203" s="205"/>
    </row>
    <row r="4204" spans="1:1" x14ac:dyDescent="0.25">
      <c r="A4204" s="205"/>
    </row>
    <row r="4205" spans="1:1" x14ac:dyDescent="0.25">
      <c r="A4205" s="205"/>
    </row>
    <row r="4206" spans="1:1" x14ac:dyDescent="0.25">
      <c r="A4206" s="205"/>
    </row>
    <row r="4207" spans="1:1" x14ac:dyDescent="0.25">
      <c r="A4207" s="205"/>
    </row>
    <row r="4208" spans="1:1" x14ac:dyDescent="0.25">
      <c r="A4208" s="205"/>
    </row>
    <row r="4209" spans="1:1" x14ac:dyDescent="0.25">
      <c r="A4209" s="205"/>
    </row>
    <row r="4210" spans="1:1" x14ac:dyDescent="0.25">
      <c r="A4210" s="205"/>
    </row>
    <row r="4211" spans="1:1" x14ac:dyDescent="0.25">
      <c r="A4211" s="205"/>
    </row>
    <row r="4212" spans="1:1" x14ac:dyDescent="0.25">
      <c r="A4212" s="205"/>
    </row>
    <row r="4213" spans="1:1" x14ac:dyDescent="0.25">
      <c r="A4213" s="205"/>
    </row>
    <row r="4214" spans="1:1" x14ac:dyDescent="0.25">
      <c r="A4214" s="205"/>
    </row>
    <row r="4215" spans="1:1" x14ac:dyDescent="0.25">
      <c r="A4215" s="205"/>
    </row>
    <row r="4216" spans="1:1" x14ac:dyDescent="0.25">
      <c r="A4216" s="205"/>
    </row>
    <row r="4217" spans="1:1" x14ac:dyDescent="0.25">
      <c r="A4217" s="205"/>
    </row>
    <row r="4218" spans="1:1" x14ac:dyDescent="0.25">
      <c r="A4218" s="205"/>
    </row>
    <row r="4219" spans="1:1" x14ac:dyDescent="0.25">
      <c r="A4219" s="205"/>
    </row>
    <row r="4220" spans="1:1" x14ac:dyDescent="0.25">
      <c r="A4220" s="205"/>
    </row>
    <row r="4221" spans="1:1" x14ac:dyDescent="0.25">
      <c r="A4221" s="205"/>
    </row>
    <row r="4222" spans="1:1" x14ac:dyDescent="0.25">
      <c r="A4222" s="205"/>
    </row>
    <row r="4223" spans="1:1" x14ac:dyDescent="0.25">
      <c r="A4223" s="205"/>
    </row>
    <row r="4224" spans="1:1" x14ac:dyDescent="0.25">
      <c r="A4224" s="205"/>
    </row>
    <row r="4225" spans="1:1" x14ac:dyDescent="0.25">
      <c r="A4225" s="205"/>
    </row>
    <row r="4226" spans="1:1" x14ac:dyDescent="0.25">
      <c r="A4226" s="205"/>
    </row>
    <row r="4227" spans="1:1" x14ac:dyDescent="0.25">
      <c r="A4227" s="205"/>
    </row>
    <row r="4228" spans="1:1" x14ac:dyDescent="0.25">
      <c r="A4228" s="205"/>
    </row>
    <row r="4229" spans="1:1" x14ac:dyDescent="0.25">
      <c r="A4229" s="205"/>
    </row>
    <row r="4230" spans="1:1" x14ac:dyDescent="0.25">
      <c r="A4230" s="205"/>
    </row>
    <row r="4231" spans="1:1" x14ac:dyDescent="0.25">
      <c r="A4231" s="205"/>
    </row>
    <row r="4232" spans="1:1" x14ac:dyDescent="0.25">
      <c r="A4232" s="205"/>
    </row>
    <row r="4233" spans="1:1" x14ac:dyDescent="0.25">
      <c r="A4233" s="205"/>
    </row>
    <row r="4234" spans="1:1" x14ac:dyDescent="0.25">
      <c r="A4234" s="205"/>
    </row>
    <row r="4235" spans="1:1" x14ac:dyDescent="0.25">
      <c r="A4235" s="205"/>
    </row>
    <row r="4236" spans="1:1" x14ac:dyDescent="0.25">
      <c r="A4236" s="205"/>
    </row>
    <row r="4237" spans="1:1" x14ac:dyDescent="0.25">
      <c r="A4237" s="205"/>
    </row>
    <row r="4238" spans="1:1" x14ac:dyDescent="0.25">
      <c r="A4238" s="205"/>
    </row>
    <row r="4239" spans="1:1" x14ac:dyDescent="0.25">
      <c r="A4239" s="205"/>
    </row>
    <row r="4240" spans="1:1" x14ac:dyDescent="0.25">
      <c r="A4240" s="205"/>
    </row>
    <row r="4241" spans="1:1" x14ac:dyDescent="0.25">
      <c r="A4241" s="205"/>
    </row>
    <row r="4242" spans="1:1" x14ac:dyDescent="0.25">
      <c r="A4242" s="205"/>
    </row>
    <row r="4243" spans="1:1" x14ac:dyDescent="0.25">
      <c r="A4243" s="205"/>
    </row>
    <row r="4244" spans="1:1" x14ac:dyDescent="0.25">
      <c r="A4244" s="205"/>
    </row>
    <row r="4245" spans="1:1" x14ac:dyDescent="0.25">
      <c r="A4245" s="205"/>
    </row>
    <row r="4246" spans="1:1" x14ac:dyDescent="0.25">
      <c r="A4246" s="205"/>
    </row>
    <row r="4247" spans="1:1" x14ac:dyDescent="0.25">
      <c r="A4247" s="205"/>
    </row>
    <row r="4248" spans="1:1" x14ac:dyDescent="0.25">
      <c r="A4248" s="205"/>
    </row>
    <row r="4249" spans="1:1" x14ac:dyDescent="0.25">
      <c r="A4249" s="205"/>
    </row>
    <row r="4250" spans="1:1" x14ac:dyDescent="0.25">
      <c r="A4250" s="205"/>
    </row>
    <row r="4251" spans="1:1" x14ac:dyDescent="0.25">
      <c r="A4251" s="205"/>
    </row>
    <row r="4252" spans="1:1" x14ac:dyDescent="0.25">
      <c r="A4252" s="205"/>
    </row>
    <row r="4253" spans="1:1" x14ac:dyDescent="0.25">
      <c r="A4253" s="205"/>
    </row>
    <row r="4254" spans="1:1" x14ac:dyDescent="0.25">
      <c r="A4254" s="205"/>
    </row>
    <row r="4255" spans="1:1" x14ac:dyDescent="0.25">
      <c r="A4255" s="205"/>
    </row>
    <row r="4256" spans="1:1" x14ac:dyDescent="0.25">
      <c r="A4256" s="205"/>
    </row>
    <row r="4257" spans="1:1" x14ac:dyDescent="0.25">
      <c r="A4257" s="205"/>
    </row>
    <row r="4258" spans="1:1" x14ac:dyDescent="0.25">
      <c r="A4258" s="205"/>
    </row>
    <row r="4259" spans="1:1" x14ac:dyDescent="0.25">
      <c r="A4259" s="205"/>
    </row>
    <row r="4260" spans="1:1" x14ac:dyDescent="0.25">
      <c r="A4260" s="205"/>
    </row>
    <row r="4261" spans="1:1" x14ac:dyDescent="0.25">
      <c r="A4261" s="205"/>
    </row>
    <row r="4262" spans="1:1" x14ac:dyDescent="0.25">
      <c r="A4262" s="205"/>
    </row>
    <row r="4263" spans="1:1" x14ac:dyDescent="0.25">
      <c r="A4263" s="205"/>
    </row>
    <row r="4264" spans="1:1" x14ac:dyDescent="0.25">
      <c r="A4264" s="205"/>
    </row>
    <row r="4265" spans="1:1" x14ac:dyDescent="0.25">
      <c r="A4265" s="205"/>
    </row>
    <row r="4266" spans="1:1" x14ac:dyDescent="0.25">
      <c r="A4266" s="205"/>
    </row>
    <row r="4267" spans="1:1" x14ac:dyDescent="0.25">
      <c r="A4267" s="205"/>
    </row>
    <row r="4268" spans="1:1" x14ac:dyDescent="0.25">
      <c r="A4268" s="205"/>
    </row>
    <row r="4269" spans="1:1" x14ac:dyDescent="0.25">
      <c r="A4269" s="205"/>
    </row>
    <row r="4270" spans="1:1" x14ac:dyDescent="0.25">
      <c r="A4270" s="205"/>
    </row>
    <row r="4271" spans="1:1" x14ac:dyDescent="0.25">
      <c r="A4271" s="205"/>
    </row>
    <row r="4272" spans="1:1" x14ac:dyDescent="0.25">
      <c r="A4272" s="205"/>
    </row>
    <row r="4273" spans="1:1" x14ac:dyDescent="0.25">
      <c r="A4273" s="205"/>
    </row>
    <row r="4274" spans="1:1" x14ac:dyDescent="0.25">
      <c r="A4274" s="205"/>
    </row>
    <row r="4275" spans="1:1" x14ac:dyDescent="0.25">
      <c r="A4275" s="205"/>
    </row>
    <row r="4276" spans="1:1" x14ac:dyDescent="0.25">
      <c r="A4276" s="205"/>
    </row>
    <row r="4277" spans="1:1" x14ac:dyDescent="0.25">
      <c r="A4277" s="205"/>
    </row>
    <row r="4278" spans="1:1" x14ac:dyDescent="0.25">
      <c r="A4278" s="205"/>
    </row>
    <row r="4279" spans="1:1" x14ac:dyDescent="0.25">
      <c r="A4279" s="205"/>
    </row>
    <row r="4280" spans="1:1" x14ac:dyDescent="0.25">
      <c r="A4280" s="205"/>
    </row>
    <row r="4281" spans="1:1" x14ac:dyDescent="0.25">
      <c r="A4281" s="205"/>
    </row>
    <row r="4282" spans="1:1" x14ac:dyDescent="0.25">
      <c r="A4282" s="205"/>
    </row>
    <row r="4283" spans="1:1" x14ac:dyDescent="0.25">
      <c r="A4283" s="205"/>
    </row>
    <row r="4284" spans="1:1" x14ac:dyDescent="0.25">
      <c r="A4284" s="205"/>
    </row>
    <row r="4285" spans="1:1" x14ac:dyDescent="0.25">
      <c r="A4285" s="205"/>
    </row>
    <row r="4286" spans="1:1" x14ac:dyDescent="0.25">
      <c r="A4286" s="205"/>
    </row>
    <row r="4287" spans="1:1" x14ac:dyDescent="0.25">
      <c r="A4287" s="205"/>
    </row>
    <row r="4288" spans="1:1" x14ac:dyDescent="0.25">
      <c r="A4288" s="205"/>
    </row>
    <row r="4289" spans="1:1" x14ac:dyDescent="0.25">
      <c r="A4289" s="205"/>
    </row>
    <row r="4290" spans="1:1" x14ac:dyDescent="0.25">
      <c r="A4290" s="205"/>
    </row>
    <row r="4291" spans="1:1" x14ac:dyDescent="0.25">
      <c r="A4291" s="205"/>
    </row>
    <row r="4292" spans="1:1" x14ac:dyDescent="0.25">
      <c r="A4292" s="205"/>
    </row>
    <row r="4293" spans="1:1" x14ac:dyDescent="0.25">
      <c r="A4293" s="205"/>
    </row>
    <row r="4294" spans="1:1" x14ac:dyDescent="0.25">
      <c r="A4294" s="205"/>
    </row>
    <row r="4295" spans="1:1" x14ac:dyDescent="0.25">
      <c r="A4295" s="205"/>
    </row>
    <row r="4296" spans="1:1" x14ac:dyDescent="0.25">
      <c r="A4296" s="205"/>
    </row>
    <row r="4297" spans="1:1" x14ac:dyDescent="0.25">
      <c r="A4297" s="205"/>
    </row>
    <row r="4298" spans="1:1" x14ac:dyDescent="0.25">
      <c r="A4298" s="205"/>
    </row>
    <row r="4299" spans="1:1" x14ac:dyDescent="0.25">
      <c r="A4299" s="205"/>
    </row>
    <row r="4300" spans="1:1" x14ac:dyDescent="0.25">
      <c r="A4300" s="205"/>
    </row>
    <row r="4301" spans="1:1" x14ac:dyDescent="0.25">
      <c r="A4301" s="205"/>
    </row>
    <row r="4302" spans="1:1" x14ac:dyDescent="0.25">
      <c r="A4302" s="205"/>
    </row>
    <row r="4303" spans="1:1" x14ac:dyDescent="0.25">
      <c r="A4303" s="205"/>
    </row>
    <row r="4304" spans="1:1" x14ac:dyDescent="0.25">
      <c r="A4304" s="205"/>
    </row>
    <row r="4305" spans="1:1" x14ac:dyDescent="0.25">
      <c r="A4305" s="205"/>
    </row>
    <row r="4306" spans="1:1" x14ac:dyDescent="0.25">
      <c r="A4306" s="205"/>
    </row>
    <row r="4307" spans="1:1" x14ac:dyDescent="0.25">
      <c r="A4307" s="205"/>
    </row>
    <row r="4308" spans="1:1" x14ac:dyDescent="0.25">
      <c r="A4308" s="205"/>
    </row>
    <row r="4309" spans="1:1" x14ac:dyDescent="0.25">
      <c r="A4309" s="205"/>
    </row>
    <row r="4310" spans="1:1" x14ac:dyDescent="0.25">
      <c r="A4310" s="205"/>
    </row>
    <row r="4311" spans="1:1" x14ac:dyDescent="0.25">
      <c r="A4311" s="205"/>
    </row>
    <row r="4312" spans="1:1" x14ac:dyDescent="0.25">
      <c r="A4312" s="205"/>
    </row>
    <row r="4313" spans="1:1" x14ac:dyDescent="0.25">
      <c r="A4313" s="205"/>
    </row>
    <row r="4314" spans="1:1" x14ac:dyDescent="0.25">
      <c r="A4314" s="205"/>
    </row>
    <row r="4315" spans="1:1" x14ac:dyDescent="0.25">
      <c r="A4315" s="205"/>
    </row>
    <row r="4316" spans="1:1" x14ac:dyDescent="0.25">
      <c r="A4316" s="205"/>
    </row>
    <row r="4317" spans="1:1" x14ac:dyDescent="0.25">
      <c r="A4317" s="205"/>
    </row>
    <row r="4318" spans="1:1" x14ac:dyDescent="0.25">
      <c r="A4318" s="205"/>
    </row>
    <row r="4319" spans="1:1" x14ac:dyDescent="0.25">
      <c r="A4319" s="205"/>
    </row>
    <row r="4320" spans="1:1" x14ac:dyDescent="0.25">
      <c r="A4320" s="205"/>
    </row>
    <row r="4321" spans="1:1" x14ac:dyDescent="0.25">
      <c r="A4321" s="205"/>
    </row>
    <row r="4322" spans="1:1" x14ac:dyDescent="0.25">
      <c r="A4322" s="205"/>
    </row>
    <row r="4323" spans="1:1" x14ac:dyDescent="0.25">
      <c r="A4323" s="205"/>
    </row>
    <row r="4324" spans="1:1" x14ac:dyDescent="0.25">
      <c r="A4324" s="205"/>
    </row>
  </sheetData>
  <mergeCells count="7">
    <mergeCell ref="A62:B62"/>
    <mergeCell ref="B1:C1"/>
    <mergeCell ref="B2:C2"/>
    <mergeCell ref="A3:C3"/>
    <mergeCell ref="B4:C4"/>
    <mergeCell ref="B5:E5"/>
    <mergeCell ref="A7:C7"/>
  </mergeCells>
  <pageMargins left="0.70866141732283472" right="0.31496062992125984" top="0.55118110236220474" bottom="0" header="0.31496062992125984" footer="0.31496062992125984"/>
  <pageSetup paperSize="9" scale="7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5"/>
  <sheetViews>
    <sheetView topLeftCell="A135" workbookViewId="0">
      <selection activeCell="A151" sqref="A151:C151"/>
    </sheetView>
  </sheetViews>
  <sheetFormatPr defaultRowHeight="12" x14ac:dyDescent="0.25"/>
  <cols>
    <col min="1" max="1" width="25.42578125" style="85" customWidth="1"/>
    <col min="2" max="2" width="73.85546875" style="82" customWidth="1"/>
    <col min="3" max="3" width="15.140625" style="82" customWidth="1"/>
    <col min="4" max="11" width="9.140625" style="75" customWidth="1"/>
    <col min="12" max="246" width="9.140625" style="75"/>
    <col min="247" max="247" width="21.7109375" style="75" customWidth="1"/>
    <col min="248" max="248" width="66.140625" style="75" customWidth="1"/>
    <col min="249" max="250" width="0" style="75" hidden="1" customWidth="1"/>
    <col min="251" max="251" width="19.140625" style="75" customWidth="1"/>
    <col min="252" max="252" width="17.42578125" style="75" customWidth="1"/>
    <col min="253" max="253" width="16.85546875" style="75" customWidth="1"/>
    <col min="254" max="254" width="15.42578125" style="75" customWidth="1"/>
    <col min="255" max="267" width="0" style="75" hidden="1" customWidth="1"/>
    <col min="268" max="502" width="9.140625" style="75"/>
    <col min="503" max="503" width="21.7109375" style="75" customWidth="1"/>
    <col min="504" max="504" width="66.140625" style="75" customWidth="1"/>
    <col min="505" max="506" width="0" style="75" hidden="1" customWidth="1"/>
    <col min="507" max="507" width="19.140625" style="75" customWidth="1"/>
    <col min="508" max="508" width="17.42578125" style="75" customWidth="1"/>
    <col min="509" max="509" width="16.85546875" style="75" customWidth="1"/>
    <col min="510" max="510" width="15.42578125" style="75" customWidth="1"/>
    <col min="511" max="523" width="0" style="75" hidden="1" customWidth="1"/>
    <col min="524" max="758" width="9.140625" style="75"/>
    <col min="759" max="759" width="21.7109375" style="75" customWidth="1"/>
    <col min="760" max="760" width="66.140625" style="75" customWidth="1"/>
    <col min="761" max="762" width="0" style="75" hidden="1" customWidth="1"/>
    <col min="763" max="763" width="19.140625" style="75" customWidth="1"/>
    <col min="764" max="764" width="17.42578125" style="75" customWidth="1"/>
    <col min="765" max="765" width="16.85546875" style="75" customWidth="1"/>
    <col min="766" max="766" width="15.42578125" style="75" customWidth="1"/>
    <col min="767" max="779" width="0" style="75" hidden="1" customWidth="1"/>
    <col min="780" max="1014" width="9.140625" style="75"/>
    <col min="1015" max="1015" width="21.7109375" style="75" customWidth="1"/>
    <col min="1016" max="1016" width="66.140625" style="75" customWidth="1"/>
    <col min="1017" max="1018" width="0" style="75" hidden="1" customWidth="1"/>
    <col min="1019" max="1019" width="19.140625" style="75" customWidth="1"/>
    <col min="1020" max="1020" width="17.42578125" style="75" customWidth="1"/>
    <col min="1021" max="1021" width="16.85546875" style="75" customWidth="1"/>
    <col min="1022" max="1022" width="15.42578125" style="75" customWidth="1"/>
    <col min="1023" max="1035" width="0" style="75" hidden="1" customWidth="1"/>
    <col min="1036" max="1270" width="9.140625" style="75"/>
    <col min="1271" max="1271" width="21.7109375" style="75" customWidth="1"/>
    <col min="1272" max="1272" width="66.140625" style="75" customWidth="1"/>
    <col min="1273" max="1274" width="0" style="75" hidden="1" customWidth="1"/>
    <col min="1275" max="1275" width="19.140625" style="75" customWidth="1"/>
    <col min="1276" max="1276" width="17.42578125" style="75" customWidth="1"/>
    <col min="1277" max="1277" width="16.85546875" style="75" customWidth="1"/>
    <col min="1278" max="1278" width="15.42578125" style="75" customWidth="1"/>
    <col min="1279" max="1291" width="0" style="75" hidden="1" customWidth="1"/>
    <col min="1292" max="1526" width="9.140625" style="75"/>
    <col min="1527" max="1527" width="21.7109375" style="75" customWidth="1"/>
    <col min="1528" max="1528" width="66.140625" style="75" customWidth="1"/>
    <col min="1529" max="1530" width="0" style="75" hidden="1" customWidth="1"/>
    <col min="1531" max="1531" width="19.140625" style="75" customWidth="1"/>
    <col min="1532" max="1532" width="17.42578125" style="75" customWidth="1"/>
    <col min="1533" max="1533" width="16.85546875" style="75" customWidth="1"/>
    <col min="1534" max="1534" width="15.42578125" style="75" customWidth="1"/>
    <col min="1535" max="1547" width="0" style="75" hidden="1" customWidth="1"/>
    <col min="1548" max="1782" width="9.140625" style="75"/>
    <col min="1783" max="1783" width="21.7109375" style="75" customWidth="1"/>
    <col min="1784" max="1784" width="66.140625" style="75" customWidth="1"/>
    <col min="1785" max="1786" width="0" style="75" hidden="1" customWidth="1"/>
    <col min="1787" max="1787" width="19.140625" style="75" customWidth="1"/>
    <col min="1788" max="1788" width="17.42578125" style="75" customWidth="1"/>
    <col min="1789" max="1789" width="16.85546875" style="75" customWidth="1"/>
    <col min="1790" max="1790" width="15.42578125" style="75" customWidth="1"/>
    <col min="1791" max="1803" width="0" style="75" hidden="1" customWidth="1"/>
    <col min="1804" max="2038" width="9.140625" style="75"/>
    <col min="2039" max="2039" width="21.7109375" style="75" customWidth="1"/>
    <col min="2040" max="2040" width="66.140625" style="75" customWidth="1"/>
    <col min="2041" max="2042" width="0" style="75" hidden="1" customWidth="1"/>
    <col min="2043" max="2043" width="19.140625" style="75" customWidth="1"/>
    <col min="2044" max="2044" width="17.42578125" style="75" customWidth="1"/>
    <col min="2045" max="2045" width="16.85546875" style="75" customWidth="1"/>
    <col min="2046" max="2046" width="15.42578125" style="75" customWidth="1"/>
    <col min="2047" max="2059" width="0" style="75" hidden="1" customWidth="1"/>
    <col min="2060" max="2294" width="9.140625" style="75"/>
    <col min="2295" max="2295" width="21.7109375" style="75" customWidth="1"/>
    <col min="2296" max="2296" width="66.140625" style="75" customWidth="1"/>
    <col min="2297" max="2298" width="0" style="75" hidden="1" customWidth="1"/>
    <col min="2299" max="2299" width="19.140625" style="75" customWidth="1"/>
    <col min="2300" max="2300" width="17.42578125" style="75" customWidth="1"/>
    <col min="2301" max="2301" width="16.85546875" style="75" customWidth="1"/>
    <col min="2302" max="2302" width="15.42578125" style="75" customWidth="1"/>
    <col min="2303" max="2315" width="0" style="75" hidden="1" customWidth="1"/>
    <col min="2316" max="2550" width="9.140625" style="75"/>
    <col min="2551" max="2551" width="21.7109375" style="75" customWidth="1"/>
    <col min="2552" max="2552" width="66.140625" style="75" customWidth="1"/>
    <col min="2553" max="2554" width="0" style="75" hidden="1" customWidth="1"/>
    <col min="2555" max="2555" width="19.140625" style="75" customWidth="1"/>
    <col min="2556" max="2556" width="17.42578125" style="75" customWidth="1"/>
    <col min="2557" max="2557" width="16.85546875" style="75" customWidth="1"/>
    <col min="2558" max="2558" width="15.42578125" style="75" customWidth="1"/>
    <col min="2559" max="2571" width="0" style="75" hidden="1" customWidth="1"/>
    <col min="2572" max="2806" width="9.140625" style="75"/>
    <col min="2807" max="2807" width="21.7109375" style="75" customWidth="1"/>
    <col min="2808" max="2808" width="66.140625" style="75" customWidth="1"/>
    <col min="2809" max="2810" width="0" style="75" hidden="1" customWidth="1"/>
    <col min="2811" max="2811" width="19.140625" style="75" customWidth="1"/>
    <col min="2812" max="2812" width="17.42578125" style="75" customWidth="1"/>
    <col min="2813" max="2813" width="16.85546875" style="75" customWidth="1"/>
    <col min="2814" max="2814" width="15.42578125" style="75" customWidth="1"/>
    <col min="2815" max="2827" width="0" style="75" hidden="1" customWidth="1"/>
    <col min="2828" max="3062" width="9.140625" style="75"/>
    <col min="3063" max="3063" width="21.7109375" style="75" customWidth="1"/>
    <col min="3064" max="3064" width="66.140625" style="75" customWidth="1"/>
    <col min="3065" max="3066" width="0" style="75" hidden="1" customWidth="1"/>
    <col min="3067" max="3067" width="19.140625" style="75" customWidth="1"/>
    <col min="3068" max="3068" width="17.42578125" style="75" customWidth="1"/>
    <col min="3069" max="3069" width="16.85546875" style="75" customWidth="1"/>
    <col min="3070" max="3070" width="15.42578125" style="75" customWidth="1"/>
    <col min="3071" max="3083" width="0" style="75" hidden="1" customWidth="1"/>
    <col min="3084" max="3318" width="9.140625" style="75"/>
    <col min="3319" max="3319" width="21.7109375" style="75" customWidth="1"/>
    <col min="3320" max="3320" width="66.140625" style="75" customWidth="1"/>
    <col min="3321" max="3322" width="0" style="75" hidden="1" customWidth="1"/>
    <col min="3323" max="3323" width="19.140625" style="75" customWidth="1"/>
    <col min="3324" max="3324" width="17.42578125" style="75" customWidth="1"/>
    <col min="3325" max="3325" width="16.85546875" style="75" customWidth="1"/>
    <col min="3326" max="3326" width="15.42578125" style="75" customWidth="1"/>
    <col min="3327" max="3339" width="0" style="75" hidden="1" customWidth="1"/>
    <col min="3340" max="3574" width="9.140625" style="75"/>
    <col min="3575" max="3575" width="21.7109375" style="75" customWidth="1"/>
    <col min="3576" max="3576" width="66.140625" style="75" customWidth="1"/>
    <col min="3577" max="3578" width="0" style="75" hidden="1" customWidth="1"/>
    <col min="3579" max="3579" width="19.140625" style="75" customWidth="1"/>
    <col min="3580" max="3580" width="17.42578125" style="75" customWidth="1"/>
    <col min="3581" max="3581" width="16.85546875" style="75" customWidth="1"/>
    <col min="3582" max="3582" width="15.42578125" style="75" customWidth="1"/>
    <col min="3583" max="3595" width="0" style="75" hidden="1" customWidth="1"/>
    <col min="3596" max="3830" width="9.140625" style="75"/>
    <col min="3831" max="3831" width="21.7109375" style="75" customWidth="1"/>
    <col min="3832" max="3832" width="66.140625" style="75" customWidth="1"/>
    <col min="3833" max="3834" width="0" style="75" hidden="1" customWidth="1"/>
    <col min="3835" max="3835" width="19.140625" style="75" customWidth="1"/>
    <col min="3836" max="3836" width="17.42578125" style="75" customWidth="1"/>
    <col min="3837" max="3837" width="16.85546875" style="75" customWidth="1"/>
    <col min="3838" max="3838" width="15.42578125" style="75" customWidth="1"/>
    <col min="3839" max="3851" width="0" style="75" hidden="1" customWidth="1"/>
    <col min="3852" max="4086" width="9.140625" style="75"/>
    <col min="4087" max="4087" width="21.7109375" style="75" customWidth="1"/>
    <col min="4088" max="4088" width="66.140625" style="75" customWidth="1"/>
    <col min="4089" max="4090" width="0" style="75" hidden="1" customWidth="1"/>
    <col min="4091" max="4091" width="19.140625" style="75" customWidth="1"/>
    <col min="4092" max="4092" width="17.42578125" style="75" customWidth="1"/>
    <col min="4093" max="4093" width="16.85546875" style="75" customWidth="1"/>
    <col min="4094" max="4094" width="15.42578125" style="75" customWidth="1"/>
    <col min="4095" max="4107" width="0" style="75" hidden="1" customWidth="1"/>
    <col min="4108" max="4342" width="9.140625" style="75"/>
    <col min="4343" max="4343" width="21.7109375" style="75" customWidth="1"/>
    <col min="4344" max="4344" width="66.140625" style="75" customWidth="1"/>
    <col min="4345" max="4346" width="0" style="75" hidden="1" customWidth="1"/>
    <col min="4347" max="4347" width="19.140625" style="75" customWidth="1"/>
    <col min="4348" max="4348" width="17.42578125" style="75" customWidth="1"/>
    <col min="4349" max="4349" width="16.85546875" style="75" customWidth="1"/>
    <col min="4350" max="4350" width="15.42578125" style="75" customWidth="1"/>
    <col min="4351" max="4363" width="0" style="75" hidden="1" customWidth="1"/>
    <col min="4364" max="4598" width="9.140625" style="75"/>
    <col min="4599" max="4599" width="21.7109375" style="75" customWidth="1"/>
    <col min="4600" max="4600" width="66.140625" style="75" customWidth="1"/>
    <col min="4601" max="4602" width="0" style="75" hidden="1" customWidth="1"/>
    <col min="4603" max="4603" width="19.140625" style="75" customWidth="1"/>
    <col min="4604" max="4604" width="17.42578125" style="75" customWidth="1"/>
    <col min="4605" max="4605" width="16.85546875" style="75" customWidth="1"/>
    <col min="4606" max="4606" width="15.42578125" style="75" customWidth="1"/>
    <col min="4607" max="4619" width="0" style="75" hidden="1" customWidth="1"/>
    <col min="4620" max="4854" width="9.140625" style="75"/>
    <col min="4855" max="4855" width="21.7109375" style="75" customWidth="1"/>
    <col min="4856" max="4856" width="66.140625" style="75" customWidth="1"/>
    <col min="4857" max="4858" width="0" style="75" hidden="1" customWidth="1"/>
    <col min="4859" max="4859" width="19.140625" style="75" customWidth="1"/>
    <col min="4860" max="4860" width="17.42578125" style="75" customWidth="1"/>
    <col min="4861" max="4861" width="16.85546875" style="75" customWidth="1"/>
    <col min="4862" max="4862" width="15.42578125" style="75" customWidth="1"/>
    <col min="4863" max="4875" width="0" style="75" hidden="1" customWidth="1"/>
    <col min="4876" max="5110" width="9.140625" style="75"/>
    <col min="5111" max="5111" width="21.7109375" style="75" customWidth="1"/>
    <col min="5112" max="5112" width="66.140625" style="75" customWidth="1"/>
    <col min="5113" max="5114" width="0" style="75" hidden="1" customWidth="1"/>
    <col min="5115" max="5115" width="19.140625" style="75" customWidth="1"/>
    <col min="5116" max="5116" width="17.42578125" style="75" customWidth="1"/>
    <col min="5117" max="5117" width="16.85546875" style="75" customWidth="1"/>
    <col min="5118" max="5118" width="15.42578125" style="75" customWidth="1"/>
    <col min="5119" max="5131" width="0" style="75" hidden="1" customWidth="1"/>
    <col min="5132" max="5366" width="9.140625" style="75"/>
    <col min="5367" max="5367" width="21.7109375" style="75" customWidth="1"/>
    <col min="5368" max="5368" width="66.140625" style="75" customWidth="1"/>
    <col min="5369" max="5370" width="0" style="75" hidden="1" customWidth="1"/>
    <col min="5371" max="5371" width="19.140625" style="75" customWidth="1"/>
    <col min="5372" max="5372" width="17.42578125" style="75" customWidth="1"/>
    <col min="5373" max="5373" width="16.85546875" style="75" customWidth="1"/>
    <col min="5374" max="5374" width="15.42578125" style="75" customWidth="1"/>
    <col min="5375" max="5387" width="0" style="75" hidden="1" customWidth="1"/>
    <col min="5388" max="5622" width="9.140625" style="75"/>
    <col min="5623" max="5623" width="21.7109375" style="75" customWidth="1"/>
    <col min="5624" max="5624" width="66.140625" style="75" customWidth="1"/>
    <col min="5625" max="5626" width="0" style="75" hidden="1" customWidth="1"/>
    <col min="5627" max="5627" width="19.140625" style="75" customWidth="1"/>
    <col min="5628" max="5628" width="17.42578125" style="75" customWidth="1"/>
    <col min="5629" max="5629" width="16.85546875" style="75" customWidth="1"/>
    <col min="5630" max="5630" width="15.42578125" style="75" customWidth="1"/>
    <col min="5631" max="5643" width="0" style="75" hidden="1" customWidth="1"/>
    <col min="5644" max="5878" width="9.140625" style="75"/>
    <col min="5879" max="5879" width="21.7109375" style="75" customWidth="1"/>
    <col min="5880" max="5880" width="66.140625" style="75" customWidth="1"/>
    <col min="5881" max="5882" width="0" style="75" hidden="1" customWidth="1"/>
    <col min="5883" max="5883" width="19.140625" style="75" customWidth="1"/>
    <col min="5884" max="5884" width="17.42578125" style="75" customWidth="1"/>
    <col min="5885" max="5885" width="16.85546875" style="75" customWidth="1"/>
    <col min="5886" max="5886" width="15.42578125" style="75" customWidth="1"/>
    <col min="5887" max="5899" width="0" style="75" hidden="1" customWidth="1"/>
    <col min="5900" max="6134" width="9.140625" style="75"/>
    <col min="6135" max="6135" width="21.7109375" style="75" customWidth="1"/>
    <col min="6136" max="6136" width="66.140625" style="75" customWidth="1"/>
    <col min="6137" max="6138" width="0" style="75" hidden="1" customWidth="1"/>
    <col min="6139" max="6139" width="19.140625" style="75" customWidth="1"/>
    <col min="6140" max="6140" width="17.42578125" style="75" customWidth="1"/>
    <col min="6141" max="6141" width="16.85546875" style="75" customWidth="1"/>
    <col min="6142" max="6142" width="15.42578125" style="75" customWidth="1"/>
    <col min="6143" max="6155" width="0" style="75" hidden="1" customWidth="1"/>
    <col min="6156" max="6390" width="9.140625" style="75"/>
    <col min="6391" max="6391" width="21.7109375" style="75" customWidth="1"/>
    <col min="6392" max="6392" width="66.140625" style="75" customWidth="1"/>
    <col min="6393" max="6394" width="0" style="75" hidden="1" customWidth="1"/>
    <col min="6395" max="6395" width="19.140625" style="75" customWidth="1"/>
    <col min="6396" max="6396" width="17.42578125" style="75" customWidth="1"/>
    <col min="6397" max="6397" width="16.85546875" style="75" customWidth="1"/>
    <col min="6398" max="6398" width="15.42578125" style="75" customWidth="1"/>
    <col min="6399" max="6411" width="0" style="75" hidden="1" customWidth="1"/>
    <col min="6412" max="6646" width="9.140625" style="75"/>
    <col min="6647" max="6647" width="21.7109375" style="75" customWidth="1"/>
    <col min="6648" max="6648" width="66.140625" style="75" customWidth="1"/>
    <col min="6649" max="6650" width="0" style="75" hidden="1" customWidth="1"/>
    <col min="6651" max="6651" width="19.140625" style="75" customWidth="1"/>
    <col min="6652" max="6652" width="17.42578125" style="75" customWidth="1"/>
    <col min="6653" max="6653" width="16.85546875" style="75" customWidth="1"/>
    <col min="6654" max="6654" width="15.42578125" style="75" customWidth="1"/>
    <col min="6655" max="6667" width="0" style="75" hidden="1" customWidth="1"/>
    <col min="6668" max="6902" width="9.140625" style="75"/>
    <col min="6903" max="6903" width="21.7109375" style="75" customWidth="1"/>
    <col min="6904" max="6904" width="66.140625" style="75" customWidth="1"/>
    <col min="6905" max="6906" width="0" style="75" hidden="1" customWidth="1"/>
    <col min="6907" max="6907" width="19.140625" style="75" customWidth="1"/>
    <col min="6908" max="6908" width="17.42578125" style="75" customWidth="1"/>
    <col min="6909" max="6909" width="16.85546875" style="75" customWidth="1"/>
    <col min="6910" max="6910" width="15.42578125" style="75" customWidth="1"/>
    <col min="6911" max="6923" width="0" style="75" hidden="1" customWidth="1"/>
    <col min="6924" max="7158" width="9.140625" style="75"/>
    <col min="7159" max="7159" width="21.7109375" style="75" customWidth="1"/>
    <col min="7160" max="7160" width="66.140625" style="75" customWidth="1"/>
    <col min="7161" max="7162" width="0" style="75" hidden="1" customWidth="1"/>
    <col min="7163" max="7163" width="19.140625" style="75" customWidth="1"/>
    <col min="7164" max="7164" width="17.42578125" style="75" customWidth="1"/>
    <col min="7165" max="7165" width="16.85546875" style="75" customWidth="1"/>
    <col min="7166" max="7166" width="15.42578125" style="75" customWidth="1"/>
    <col min="7167" max="7179" width="0" style="75" hidden="1" customWidth="1"/>
    <col min="7180" max="7414" width="9.140625" style="75"/>
    <col min="7415" max="7415" width="21.7109375" style="75" customWidth="1"/>
    <col min="7416" max="7416" width="66.140625" style="75" customWidth="1"/>
    <col min="7417" max="7418" width="0" style="75" hidden="1" customWidth="1"/>
    <col min="7419" max="7419" width="19.140625" style="75" customWidth="1"/>
    <col min="7420" max="7420" width="17.42578125" style="75" customWidth="1"/>
    <col min="7421" max="7421" width="16.85546875" style="75" customWidth="1"/>
    <col min="7422" max="7422" width="15.42578125" style="75" customWidth="1"/>
    <col min="7423" max="7435" width="0" style="75" hidden="1" customWidth="1"/>
    <col min="7436" max="7670" width="9.140625" style="75"/>
    <col min="7671" max="7671" width="21.7109375" style="75" customWidth="1"/>
    <col min="7672" max="7672" width="66.140625" style="75" customWidth="1"/>
    <col min="7673" max="7674" width="0" style="75" hidden="1" customWidth="1"/>
    <col min="7675" max="7675" width="19.140625" style="75" customWidth="1"/>
    <col min="7676" max="7676" width="17.42578125" style="75" customWidth="1"/>
    <col min="7677" max="7677" width="16.85546875" style="75" customWidth="1"/>
    <col min="7678" max="7678" width="15.42578125" style="75" customWidth="1"/>
    <col min="7679" max="7691" width="0" style="75" hidden="1" customWidth="1"/>
    <col min="7692" max="7926" width="9.140625" style="75"/>
    <col min="7927" max="7927" width="21.7109375" style="75" customWidth="1"/>
    <col min="7928" max="7928" width="66.140625" style="75" customWidth="1"/>
    <col min="7929" max="7930" width="0" style="75" hidden="1" customWidth="1"/>
    <col min="7931" max="7931" width="19.140625" style="75" customWidth="1"/>
    <col min="7932" max="7932" width="17.42578125" style="75" customWidth="1"/>
    <col min="7933" max="7933" width="16.85546875" style="75" customWidth="1"/>
    <col min="7934" max="7934" width="15.42578125" style="75" customWidth="1"/>
    <col min="7935" max="7947" width="0" style="75" hidden="1" customWidth="1"/>
    <col min="7948" max="8182" width="9.140625" style="75"/>
    <col min="8183" max="8183" width="21.7109375" style="75" customWidth="1"/>
    <col min="8184" max="8184" width="66.140625" style="75" customWidth="1"/>
    <col min="8185" max="8186" width="0" style="75" hidden="1" customWidth="1"/>
    <col min="8187" max="8187" width="19.140625" style="75" customWidth="1"/>
    <col min="8188" max="8188" width="17.42578125" style="75" customWidth="1"/>
    <col min="8189" max="8189" width="16.85546875" style="75" customWidth="1"/>
    <col min="8190" max="8190" width="15.42578125" style="75" customWidth="1"/>
    <col min="8191" max="8203" width="0" style="75" hidden="1" customWidth="1"/>
    <col min="8204" max="8438" width="9.140625" style="75"/>
    <col min="8439" max="8439" width="21.7109375" style="75" customWidth="1"/>
    <col min="8440" max="8440" width="66.140625" style="75" customWidth="1"/>
    <col min="8441" max="8442" width="0" style="75" hidden="1" customWidth="1"/>
    <col min="8443" max="8443" width="19.140625" style="75" customWidth="1"/>
    <col min="8444" max="8444" width="17.42578125" style="75" customWidth="1"/>
    <col min="8445" max="8445" width="16.85546875" style="75" customWidth="1"/>
    <col min="8446" max="8446" width="15.42578125" style="75" customWidth="1"/>
    <col min="8447" max="8459" width="0" style="75" hidden="1" customWidth="1"/>
    <col min="8460" max="8694" width="9.140625" style="75"/>
    <col min="8695" max="8695" width="21.7109375" style="75" customWidth="1"/>
    <col min="8696" max="8696" width="66.140625" style="75" customWidth="1"/>
    <col min="8697" max="8698" width="0" style="75" hidden="1" customWidth="1"/>
    <col min="8699" max="8699" width="19.140625" style="75" customWidth="1"/>
    <col min="8700" max="8700" width="17.42578125" style="75" customWidth="1"/>
    <col min="8701" max="8701" width="16.85546875" style="75" customWidth="1"/>
    <col min="8702" max="8702" width="15.42578125" style="75" customWidth="1"/>
    <col min="8703" max="8715" width="0" style="75" hidden="1" customWidth="1"/>
    <col min="8716" max="8950" width="9.140625" style="75"/>
    <col min="8951" max="8951" width="21.7109375" style="75" customWidth="1"/>
    <col min="8952" max="8952" width="66.140625" style="75" customWidth="1"/>
    <col min="8953" max="8954" width="0" style="75" hidden="1" customWidth="1"/>
    <col min="8955" max="8955" width="19.140625" style="75" customWidth="1"/>
    <col min="8956" max="8956" width="17.42578125" style="75" customWidth="1"/>
    <col min="8957" max="8957" width="16.85546875" style="75" customWidth="1"/>
    <col min="8958" max="8958" width="15.42578125" style="75" customWidth="1"/>
    <col min="8959" max="8971" width="0" style="75" hidden="1" customWidth="1"/>
    <col min="8972" max="9206" width="9.140625" style="75"/>
    <col min="9207" max="9207" width="21.7109375" style="75" customWidth="1"/>
    <col min="9208" max="9208" width="66.140625" style="75" customWidth="1"/>
    <col min="9209" max="9210" width="0" style="75" hidden="1" customWidth="1"/>
    <col min="9211" max="9211" width="19.140625" style="75" customWidth="1"/>
    <col min="9212" max="9212" width="17.42578125" style="75" customWidth="1"/>
    <col min="9213" max="9213" width="16.85546875" style="75" customWidth="1"/>
    <col min="9214" max="9214" width="15.42578125" style="75" customWidth="1"/>
    <col min="9215" max="9227" width="0" style="75" hidden="1" customWidth="1"/>
    <col min="9228" max="9462" width="9.140625" style="75"/>
    <col min="9463" max="9463" width="21.7109375" style="75" customWidth="1"/>
    <col min="9464" max="9464" width="66.140625" style="75" customWidth="1"/>
    <col min="9465" max="9466" width="0" style="75" hidden="1" customWidth="1"/>
    <col min="9467" max="9467" width="19.140625" style="75" customWidth="1"/>
    <col min="9468" max="9468" width="17.42578125" style="75" customWidth="1"/>
    <col min="9469" max="9469" width="16.85546875" style="75" customWidth="1"/>
    <col min="9470" max="9470" width="15.42578125" style="75" customWidth="1"/>
    <col min="9471" max="9483" width="0" style="75" hidden="1" customWidth="1"/>
    <col min="9484" max="9718" width="9.140625" style="75"/>
    <col min="9719" max="9719" width="21.7109375" style="75" customWidth="1"/>
    <col min="9720" max="9720" width="66.140625" style="75" customWidth="1"/>
    <col min="9721" max="9722" width="0" style="75" hidden="1" customWidth="1"/>
    <col min="9723" max="9723" width="19.140625" style="75" customWidth="1"/>
    <col min="9724" max="9724" width="17.42578125" style="75" customWidth="1"/>
    <col min="9725" max="9725" width="16.85546875" style="75" customWidth="1"/>
    <col min="9726" max="9726" width="15.42578125" style="75" customWidth="1"/>
    <col min="9727" max="9739" width="0" style="75" hidden="1" customWidth="1"/>
    <col min="9740" max="9974" width="9.140625" style="75"/>
    <col min="9975" max="9975" width="21.7109375" style="75" customWidth="1"/>
    <col min="9976" max="9976" width="66.140625" style="75" customWidth="1"/>
    <col min="9977" max="9978" width="0" style="75" hidden="1" customWidth="1"/>
    <col min="9979" max="9979" width="19.140625" style="75" customWidth="1"/>
    <col min="9980" max="9980" width="17.42578125" style="75" customWidth="1"/>
    <col min="9981" max="9981" width="16.85546875" style="75" customWidth="1"/>
    <col min="9982" max="9982" width="15.42578125" style="75" customWidth="1"/>
    <col min="9983" max="9995" width="0" style="75" hidden="1" customWidth="1"/>
    <col min="9996" max="10230" width="9.140625" style="75"/>
    <col min="10231" max="10231" width="21.7109375" style="75" customWidth="1"/>
    <col min="10232" max="10232" width="66.140625" style="75" customWidth="1"/>
    <col min="10233" max="10234" width="0" style="75" hidden="1" customWidth="1"/>
    <col min="10235" max="10235" width="19.140625" style="75" customWidth="1"/>
    <col min="10236" max="10236" width="17.42578125" style="75" customWidth="1"/>
    <col min="10237" max="10237" width="16.85546875" style="75" customWidth="1"/>
    <col min="10238" max="10238" width="15.42578125" style="75" customWidth="1"/>
    <col min="10239" max="10251" width="0" style="75" hidden="1" customWidth="1"/>
    <col min="10252" max="10486" width="9.140625" style="75"/>
    <col min="10487" max="10487" width="21.7109375" style="75" customWidth="1"/>
    <col min="10488" max="10488" width="66.140625" style="75" customWidth="1"/>
    <col min="10489" max="10490" width="0" style="75" hidden="1" customWidth="1"/>
    <col min="10491" max="10491" width="19.140625" style="75" customWidth="1"/>
    <col min="10492" max="10492" width="17.42578125" style="75" customWidth="1"/>
    <col min="10493" max="10493" width="16.85546875" style="75" customWidth="1"/>
    <col min="10494" max="10494" width="15.42578125" style="75" customWidth="1"/>
    <col min="10495" max="10507" width="0" style="75" hidden="1" customWidth="1"/>
    <col min="10508" max="10742" width="9.140625" style="75"/>
    <col min="10743" max="10743" width="21.7109375" style="75" customWidth="1"/>
    <col min="10744" max="10744" width="66.140625" style="75" customWidth="1"/>
    <col min="10745" max="10746" width="0" style="75" hidden="1" customWidth="1"/>
    <col min="10747" max="10747" width="19.140625" style="75" customWidth="1"/>
    <col min="10748" max="10748" width="17.42578125" style="75" customWidth="1"/>
    <col min="10749" max="10749" width="16.85546875" style="75" customWidth="1"/>
    <col min="10750" max="10750" width="15.42578125" style="75" customWidth="1"/>
    <col min="10751" max="10763" width="0" style="75" hidden="1" customWidth="1"/>
    <col min="10764" max="10998" width="9.140625" style="75"/>
    <col min="10999" max="10999" width="21.7109375" style="75" customWidth="1"/>
    <col min="11000" max="11000" width="66.140625" style="75" customWidth="1"/>
    <col min="11001" max="11002" width="0" style="75" hidden="1" customWidth="1"/>
    <col min="11003" max="11003" width="19.140625" style="75" customWidth="1"/>
    <col min="11004" max="11004" width="17.42578125" style="75" customWidth="1"/>
    <col min="11005" max="11005" width="16.85546875" style="75" customWidth="1"/>
    <col min="11006" max="11006" width="15.42578125" style="75" customWidth="1"/>
    <col min="11007" max="11019" width="0" style="75" hidden="1" customWidth="1"/>
    <col min="11020" max="11254" width="9.140625" style="75"/>
    <col min="11255" max="11255" width="21.7109375" style="75" customWidth="1"/>
    <col min="11256" max="11256" width="66.140625" style="75" customWidth="1"/>
    <col min="11257" max="11258" width="0" style="75" hidden="1" customWidth="1"/>
    <col min="11259" max="11259" width="19.140625" style="75" customWidth="1"/>
    <col min="11260" max="11260" width="17.42578125" style="75" customWidth="1"/>
    <col min="11261" max="11261" width="16.85546875" style="75" customWidth="1"/>
    <col min="11262" max="11262" width="15.42578125" style="75" customWidth="1"/>
    <col min="11263" max="11275" width="0" style="75" hidden="1" customWidth="1"/>
    <col min="11276" max="11510" width="9.140625" style="75"/>
    <col min="11511" max="11511" width="21.7109375" style="75" customWidth="1"/>
    <col min="11512" max="11512" width="66.140625" style="75" customWidth="1"/>
    <col min="11513" max="11514" width="0" style="75" hidden="1" customWidth="1"/>
    <col min="11515" max="11515" width="19.140625" style="75" customWidth="1"/>
    <col min="11516" max="11516" width="17.42578125" style="75" customWidth="1"/>
    <col min="11517" max="11517" width="16.85546875" style="75" customWidth="1"/>
    <col min="11518" max="11518" width="15.42578125" style="75" customWidth="1"/>
    <col min="11519" max="11531" width="0" style="75" hidden="1" customWidth="1"/>
    <col min="11532" max="11766" width="9.140625" style="75"/>
    <col min="11767" max="11767" width="21.7109375" style="75" customWidth="1"/>
    <col min="11768" max="11768" width="66.140625" style="75" customWidth="1"/>
    <col min="11769" max="11770" width="0" style="75" hidden="1" customWidth="1"/>
    <col min="11771" max="11771" width="19.140625" style="75" customWidth="1"/>
    <col min="11772" max="11772" width="17.42578125" style="75" customWidth="1"/>
    <col min="11773" max="11773" width="16.85546875" style="75" customWidth="1"/>
    <col min="11774" max="11774" width="15.42578125" style="75" customWidth="1"/>
    <col min="11775" max="11787" width="0" style="75" hidden="1" customWidth="1"/>
    <col min="11788" max="12022" width="9.140625" style="75"/>
    <col min="12023" max="12023" width="21.7109375" style="75" customWidth="1"/>
    <col min="12024" max="12024" width="66.140625" style="75" customWidth="1"/>
    <col min="12025" max="12026" width="0" style="75" hidden="1" customWidth="1"/>
    <col min="12027" max="12027" width="19.140625" style="75" customWidth="1"/>
    <col min="12028" max="12028" width="17.42578125" style="75" customWidth="1"/>
    <col min="12029" max="12029" width="16.85546875" style="75" customWidth="1"/>
    <col min="12030" max="12030" width="15.42578125" style="75" customWidth="1"/>
    <col min="12031" max="12043" width="0" style="75" hidden="1" customWidth="1"/>
    <col min="12044" max="12278" width="9.140625" style="75"/>
    <col min="12279" max="12279" width="21.7109375" style="75" customWidth="1"/>
    <col min="12280" max="12280" width="66.140625" style="75" customWidth="1"/>
    <col min="12281" max="12282" width="0" style="75" hidden="1" customWidth="1"/>
    <col min="12283" max="12283" width="19.140625" style="75" customWidth="1"/>
    <col min="12284" max="12284" width="17.42578125" style="75" customWidth="1"/>
    <col min="12285" max="12285" width="16.85546875" style="75" customWidth="1"/>
    <col min="12286" max="12286" width="15.42578125" style="75" customWidth="1"/>
    <col min="12287" max="12299" width="0" style="75" hidden="1" customWidth="1"/>
    <col min="12300" max="12534" width="9.140625" style="75"/>
    <col min="12535" max="12535" width="21.7109375" style="75" customWidth="1"/>
    <col min="12536" max="12536" width="66.140625" style="75" customWidth="1"/>
    <col min="12537" max="12538" width="0" style="75" hidden="1" customWidth="1"/>
    <col min="12539" max="12539" width="19.140625" style="75" customWidth="1"/>
    <col min="12540" max="12540" width="17.42578125" style="75" customWidth="1"/>
    <col min="12541" max="12541" width="16.85546875" style="75" customWidth="1"/>
    <col min="12542" max="12542" width="15.42578125" style="75" customWidth="1"/>
    <col min="12543" max="12555" width="0" style="75" hidden="1" customWidth="1"/>
    <col min="12556" max="12790" width="9.140625" style="75"/>
    <col min="12791" max="12791" width="21.7109375" style="75" customWidth="1"/>
    <col min="12792" max="12792" width="66.140625" style="75" customWidth="1"/>
    <col min="12793" max="12794" width="0" style="75" hidden="1" customWidth="1"/>
    <col min="12795" max="12795" width="19.140625" style="75" customWidth="1"/>
    <col min="12796" max="12796" width="17.42578125" style="75" customWidth="1"/>
    <col min="12797" max="12797" width="16.85546875" style="75" customWidth="1"/>
    <col min="12798" max="12798" width="15.42578125" style="75" customWidth="1"/>
    <col min="12799" max="12811" width="0" style="75" hidden="1" customWidth="1"/>
    <col min="12812" max="13046" width="9.140625" style="75"/>
    <col min="13047" max="13047" width="21.7109375" style="75" customWidth="1"/>
    <col min="13048" max="13048" width="66.140625" style="75" customWidth="1"/>
    <col min="13049" max="13050" width="0" style="75" hidden="1" customWidth="1"/>
    <col min="13051" max="13051" width="19.140625" style="75" customWidth="1"/>
    <col min="13052" max="13052" width="17.42578125" style="75" customWidth="1"/>
    <col min="13053" max="13053" width="16.85546875" style="75" customWidth="1"/>
    <col min="13054" max="13054" width="15.42578125" style="75" customWidth="1"/>
    <col min="13055" max="13067" width="0" style="75" hidden="1" customWidth="1"/>
    <col min="13068" max="13302" width="9.140625" style="75"/>
    <col min="13303" max="13303" width="21.7109375" style="75" customWidth="1"/>
    <col min="13304" max="13304" width="66.140625" style="75" customWidth="1"/>
    <col min="13305" max="13306" width="0" style="75" hidden="1" customWidth="1"/>
    <col min="13307" max="13307" width="19.140625" style="75" customWidth="1"/>
    <col min="13308" max="13308" width="17.42578125" style="75" customWidth="1"/>
    <col min="13309" max="13309" width="16.85546875" style="75" customWidth="1"/>
    <col min="13310" max="13310" width="15.42578125" style="75" customWidth="1"/>
    <col min="13311" max="13323" width="0" style="75" hidden="1" customWidth="1"/>
    <col min="13324" max="13558" width="9.140625" style="75"/>
    <col min="13559" max="13559" width="21.7109375" style="75" customWidth="1"/>
    <col min="13560" max="13560" width="66.140625" style="75" customWidth="1"/>
    <col min="13561" max="13562" width="0" style="75" hidden="1" customWidth="1"/>
    <col min="13563" max="13563" width="19.140625" style="75" customWidth="1"/>
    <col min="13564" max="13564" width="17.42578125" style="75" customWidth="1"/>
    <col min="13565" max="13565" width="16.85546875" style="75" customWidth="1"/>
    <col min="13566" max="13566" width="15.42578125" style="75" customWidth="1"/>
    <col min="13567" max="13579" width="0" style="75" hidden="1" customWidth="1"/>
    <col min="13580" max="13814" width="9.140625" style="75"/>
    <col min="13815" max="13815" width="21.7109375" style="75" customWidth="1"/>
    <col min="13816" max="13816" width="66.140625" style="75" customWidth="1"/>
    <col min="13817" max="13818" width="0" style="75" hidden="1" customWidth="1"/>
    <col min="13819" max="13819" width="19.140625" style="75" customWidth="1"/>
    <col min="13820" max="13820" width="17.42578125" style="75" customWidth="1"/>
    <col min="13821" max="13821" width="16.85546875" style="75" customWidth="1"/>
    <col min="13822" max="13822" width="15.42578125" style="75" customWidth="1"/>
    <col min="13823" max="13835" width="0" style="75" hidden="1" customWidth="1"/>
    <col min="13836" max="14070" width="9.140625" style="75"/>
    <col min="14071" max="14071" width="21.7109375" style="75" customWidth="1"/>
    <col min="14072" max="14072" width="66.140625" style="75" customWidth="1"/>
    <col min="14073" max="14074" width="0" style="75" hidden="1" customWidth="1"/>
    <col min="14075" max="14075" width="19.140625" style="75" customWidth="1"/>
    <col min="14076" max="14076" width="17.42578125" style="75" customWidth="1"/>
    <col min="14077" max="14077" width="16.85546875" style="75" customWidth="1"/>
    <col min="14078" max="14078" width="15.42578125" style="75" customWidth="1"/>
    <col min="14079" max="14091" width="0" style="75" hidden="1" customWidth="1"/>
    <col min="14092" max="14326" width="9.140625" style="75"/>
    <col min="14327" max="14327" width="21.7109375" style="75" customWidth="1"/>
    <col min="14328" max="14328" width="66.140625" style="75" customWidth="1"/>
    <col min="14329" max="14330" width="0" style="75" hidden="1" customWidth="1"/>
    <col min="14331" max="14331" width="19.140625" style="75" customWidth="1"/>
    <col min="14332" max="14332" width="17.42578125" style="75" customWidth="1"/>
    <col min="14333" max="14333" width="16.85546875" style="75" customWidth="1"/>
    <col min="14334" max="14334" width="15.42578125" style="75" customWidth="1"/>
    <col min="14335" max="14347" width="0" style="75" hidden="1" customWidth="1"/>
    <col min="14348" max="14582" width="9.140625" style="75"/>
    <col min="14583" max="14583" width="21.7109375" style="75" customWidth="1"/>
    <col min="14584" max="14584" width="66.140625" style="75" customWidth="1"/>
    <col min="14585" max="14586" width="0" style="75" hidden="1" customWidth="1"/>
    <col min="14587" max="14587" width="19.140625" style="75" customWidth="1"/>
    <col min="14588" max="14588" width="17.42578125" style="75" customWidth="1"/>
    <col min="14589" max="14589" width="16.85546875" style="75" customWidth="1"/>
    <col min="14590" max="14590" width="15.42578125" style="75" customWidth="1"/>
    <col min="14591" max="14603" width="0" style="75" hidden="1" customWidth="1"/>
    <col min="14604" max="14838" width="9.140625" style="75"/>
    <col min="14839" max="14839" width="21.7109375" style="75" customWidth="1"/>
    <col min="14840" max="14840" width="66.140625" style="75" customWidth="1"/>
    <col min="14841" max="14842" width="0" style="75" hidden="1" customWidth="1"/>
    <col min="14843" max="14843" width="19.140625" style="75" customWidth="1"/>
    <col min="14844" max="14844" width="17.42578125" style="75" customWidth="1"/>
    <col min="14845" max="14845" width="16.85546875" style="75" customWidth="1"/>
    <col min="14846" max="14846" width="15.42578125" style="75" customWidth="1"/>
    <col min="14847" max="14859" width="0" style="75" hidden="1" customWidth="1"/>
    <col min="14860" max="15094" width="9.140625" style="75"/>
    <col min="15095" max="15095" width="21.7109375" style="75" customWidth="1"/>
    <col min="15096" max="15096" width="66.140625" style="75" customWidth="1"/>
    <col min="15097" max="15098" width="0" style="75" hidden="1" customWidth="1"/>
    <col min="15099" max="15099" width="19.140625" style="75" customWidth="1"/>
    <col min="15100" max="15100" width="17.42578125" style="75" customWidth="1"/>
    <col min="15101" max="15101" width="16.85546875" style="75" customWidth="1"/>
    <col min="15102" max="15102" width="15.42578125" style="75" customWidth="1"/>
    <col min="15103" max="15115" width="0" style="75" hidden="1" customWidth="1"/>
    <col min="15116" max="15350" width="9.140625" style="75"/>
    <col min="15351" max="15351" width="21.7109375" style="75" customWidth="1"/>
    <col min="15352" max="15352" width="66.140625" style="75" customWidth="1"/>
    <col min="15353" max="15354" width="0" style="75" hidden="1" customWidth="1"/>
    <col min="15355" max="15355" width="19.140625" style="75" customWidth="1"/>
    <col min="15356" max="15356" width="17.42578125" style="75" customWidth="1"/>
    <col min="15357" max="15357" width="16.85546875" style="75" customWidth="1"/>
    <col min="15358" max="15358" width="15.42578125" style="75" customWidth="1"/>
    <col min="15359" max="15371" width="0" style="75" hidden="1" customWidth="1"/>
    <col min="15372" max="15606" width="9.140625" style="75"/>
    <col min="15607" max="15607" width="21.7109375" style="75" customWidth="1"/>
    <col min="15608" max="15608" width="66.140625" style="75" customWidth="1"/>
    <col min="15609" max="15610" width="0" style="75" hidden="1" customWidth="1"/>
    <col min="15611" max="15611" width="19.140625" style="75" customWidth="1"/>
    <col min="15612" max="15612" width="17.42578125" style="75" customWidth="1"/>
    <col min="15613" max="15613" width="16.85546875" style="75" customWidth="1"/>
    <col min="15614" max="15614" width="15.42578125" style="75" customWidth="1"/>
    <col min="15615" max="15627" width="0" style="75" hidden="1" customWidth="1"/>
    <col min="15628" max="15862" width="9.140625" style="75"/>
    <col min="15863" max="15863" width="21.7109375" style="75" customWidth="1"/>
    <col min="15864" max="15864" width="66.140625" style="75" customWidth="1"/>
    <col min="15865" max="15866" width="0" style="75" hidden="1" customWidth="1"/>
    <col min="15867" max="15867" width="19.140625" style="75" customWidth="1"/>
    <col min="15868" max="15868" width="17.42578125" style="75" customWidth="1"/>
    <col min="15869" max="15869" width="16.85546875" style="75" customWidth="1"/>
    <col min="15870" max="15870" width="15.42578125" style="75" customWidth="1"/>
    <col min="15871" max="15883" width="0" style="75" hidden="1" customWidth="1"/>
    <col min="15884" max="16118" width="9.140625" style="75"/>
    <col min="16119" max="16119" width="21.7109375" style="75" customWidth="1"/>
    <col min="16120" max="16120" width="66.140625" style="75" customWidth="1"/>
    <col min="16121" max="16122" width="0" style="75" hidden="1" customWidth="1"/>
    <col min="16123" max="16123" width="19.140625" style="75" customWidth="1"/>
    <col min="16124" max="16124" width="17.42578125" style="75" customWidth="1"/>
    <col min="16125" max="16125" width="16.85546875" style="75" customWidth="1"/>
    <col min="16126" max="16126" width="15.42578125" style="75" customWidth="1"/>
    <col min="16127" max="16139" width="0" style="75" hidden="1" customWidth="1"/>
    <col min="16140" max="16384" width="9.140625" style="75"/>
  </cols>
  <sheetData>
    <row r="1" spans="1:3" ht="15.75" x14ac:dyDescent="0.25">
      <c r="A1" s="65"/>
      <c r="B1" s="326" t="s">
        <v>432</v>
      </c>
      <c r="C1" s="326"/>
    </row>
    <row r="2" spans="1:3" ht="15.75" x14ac:dyDescent="0.25">
      <c r="A2" s="72"/>
      <c r="B2" s="326" t="s">
        <v>433</v>
      </c>
      <c r="C2" s="326"/>
    </row>
    <row r="3" spans="1:3" ht="15.75" x14ac:dyDescent="0.25">
      <c r="A3" s="72"/>
      <c r="B3" s="326" t="s">
        <v>434</v>
      </c>
      <c r="C3" s="326"/>
    </row>
    <row r="4" spans="1:3" ht="15.75" x14ac:dyDescent="0.25">
      <c r="A4" s="65"/>
      <c r="B4" s="326" t="s">
        <v>1</v>
      </c>
      <c r="C4" s="326"/>
    </row>
    <row r="5" spans="1:3" ht="12.75" x14ac:dyDescent="0.25">
      <c r="A5" s="65"/>
      <c r="B5" s="3"/>
      <c r="C5" s="3"/>
    </row>
    <row r="6" spans="1:3" ht="15" x14ac:dyDescent="0.25">
      <c r="A6" s="65"/>
      <c r="B6" s="323" t="s">
        <v>709</v>
      </c>
      <c r="C6" s="323"/>
    </row>
    <row r="7" spans="1:3" ht="12.75" x14ac:dyDescent="0.25">
      <c r="A7" s="13"/>
      <c r="B7" s="15"/>
      <c r="C7" s="15"/>
    </row>
    <row r="8" spans="1:3" ht="12.75" x14ac:dyDescent="0.25">
      <c r="A8" s="73"/>
      <c r="B8" s="74"/>
      <c r="C8" s="74"/>
    </row>
    <row r="9" spans="1:3" ht="36" customHeight="1" x14ac:dyDescent="0.25">
      <c r="A9" s="327" t="s">
        <v>636</v>
      </c>
      <c r="B9" s="328"/>
      <c r="C9" s="328"/>
    </row>
    <row r="10" spans="1:3" ht="15.75" x14ac:dyDescent="0.25">
      <c r="A10" s="76"/>
      <c r="B10" s="77"/>
      <c r="C10" s="15" t="s">
        <v>710</v>
      </c>
    </row>
    <row r="11" spans="1:3" ht="63" x14ac:dyDescent="0.25">
      <c r="A11" s="87" t="s">
        <v>2</v>
      </c>
      <c r="B11" s="86" t="s">
        <v>435</v>
      </c>
      <c r="C11" s="86" t="s">
        <v>436</v>
      </c>
    </row>
    <row r="12" spans="1:3" ht="14.25" customHeight="1" x14ac:dyDescent="0.25">
      <c r="A12" s="41"/>
      <c r="B12" s="51" t="s">
        <v>437</v>
      </c>
      <c r="C12" s="51"/>
    </row>
    <row r="13" spans="1:3" ht="15.75" x14ac:dyDescent="0.25">
      <c r="A13" s="22" t="s">
        <v>438</v>
      </c>
      <c r="B13" s="257" t="s">
        <v>719</v>
      </c>
      <c r="C13" s="258">
        <f>561*1.11</f>
        <v>622.71</v>
      </c>
    </row>
    <row r="14" spans="1:3" ht="15.75" x14ac:dyDescent="0.25">
      <c r="A14" s="22" t="s">
        <v>439</v>
      </c>
      <c r="B14" s="259" t="s">
        <v>720</v>
      </c>
      <c r="C14" s="260">
        <f>181.5*1.11</f>
        <v>201.46500000000003</v>
      </c>
    </row>
    <row r="15" spans="1:3" ht="15.75" x14ac:dyDescent="0.25">
      <c r="A15" s="22" t="s">
        <v>721</v>
      </c>
      <c r="B15" s="259" t="s">
        <v>722</v>
      </c>
      <c r="C15" s="260">
        <f>154*1.11</f>
        <v>170.94000000000003</v>
      </c>
    </row>
    <row r="16" spans="1:3" ht="15.75" x14ac:dyDescent="0.25">
      <c r="A16" s="22" t="s">
        <v>723</v>
      </c>
      <c r="B16" s="259" t="s">
        <v>724</v>
      </c>
      <c r="C16" s="260">
        <f>154*1.11</f>
        <v>170.94000000000003</v>
      </c>
    </row>
    <row r="17" spans="1:3" ht="15.75" x14ac:dyDescent="0.25">
      <c r="A17" s="22" t="s">
        <v>725</v>
      </c>
      <c r="B17" s="259" t="s">
        <v>726</v>
      </c>
      <c r="C17" s="260">
        <f>137.5*1.11</f>
        <v>152.625</v>
      </c>
    </row>
    <row r="18" spans="1:3" ht="15.75" x14ac:dyDescent="0.25">
      <c r="A18" s="22" t="s">
        <v>441</v>
      </c>
      <c r="B18" s="261" t="s">
        <v>727</v>
      </c>
      <c r="C18" s="260">
        <f>181.5*1.11</f>
        <v>201.46500000000003</v>
      </c>
    </row>
    <row r="19" spans="1:3" ht="15.75" x14ac:dyDescent="0.25">
      <c r="A19" s="50"/>
      <c r="B19" s="51" t="s">
        <v>443</v>
      </c>
      <c r="C19" s="262"/>
    </row>
    <row r="20" spans="1:3" ht="15.75" x14ac:dyDescent="0.25">
      <c r="A20" s="22" t="s">
        <v>444</v>
      </c>
      <c r="B20" s="259" t="s">
        <v>728</v>
      </c>
      <c r="C20" s="260">
        <f>291.5*1.11</f>
        <v>323.56500000000005</v>
      </c>
    </row>
    <row r="21" spans="1:3" ht="15.75" x14ac:dyDescent="0.25">
      <c r="A21" s="22" t="s">
        <v>729</v>
      </c>
      <c r="B21" s="259" t="s">
        <v>730</v>
      </c>
      <c r="C21" s="260">
        <f>290.4*1.11</f>
        <v>322.34399999999999</v>
      </c>
    </row>
    <row r="22" spans="1:3" ht="15.75" x14ac:dyDescent="0.25">
      <c r="A22" s="22" t="s">
        <v>731</v>
      </c>
      <c r="B22" s="259" t="s">
        <v>732</v>
      </c>
      <c r="C22" s="260">
        <f>275*1.11</f>
        <v>305.25</v>
      </c>
    </row>
    <row r="23" spans="1:3" ht="15.75" x14ac:dyDescent="0.25">
      <c r="A23" s="50"/>
      <c r="B23" s="51" t="s">
        <v>446</v>
      </c>
      <c r="C23" s="262"/>
    </row>
    <row r="24" spans="1:3" ht="15.75" x14ac:dyDescent="0.25">
      <c r="A24" s="22" t="s">
        <v>447</v>
      </c>
      <c r="B24" s="259" t="s">
        <v>733</v>
      </c>
      <c r="C24" s="260">
        <f>154*1.11</f>
        <v>170.94000000000003</v>
      </c>
    </row>
    <row r="25" spans="1:3" ht="15.75" x14ac:dyDescent="0.25">
      <c r="A25" s="22" t="s">
        <v>734</v>
      </c>
      <c r="B25" s="259" t="s">
        <v>735</v>
      </c>
      <c r="C25" s="260">
        <f>484*1.11</f>
        <v>537.24</v>
      </c>
    </row>
    <row r="26" spans="1:3" ht="31.5" x14ac:dyDescent="0.25">
      <c r="A26" s="22" t="s">
        <v>736</v>
      </c>
      <c r="B26" s="259" t="s">
        <v>737</v>
      </c>
      <c r="C26" s="260">
        <f>266.4*1.11</f>
        <v>295.70400000000001</v>
      </c>
    </row>
    <row r="27" spans="1:3" ht="15.75" x14ac:dyDescent="0.25">
      <c r="A27" s="28" t="s">
        <v>449</v>
      </c>
      <c r="B27" s="149" t="s">
        <v>450</v>
      </c>
      <c r="C27" s="260">
        <f>632.5*1.11</f>
        <v>702.07500000000005</v>
      </c>
    </row>
    <row r="28" spans="1:3" ht="15.75" x14ac:dyDescent="0.25">
      <c r="A28" s="50"/>
      <c r="B28" s="51" t="s">
        <v>451</v>
      </c>
      <c r="C28" s="262"/>
    </row>
    <row r="29" spans="1:3" ht="31.5" x14ac:dyDescent="0.25">
      <c r="A29" s="28" t="s">
        <v>738</v>
      </c>
      <c r="B29" s="259" t="s">
        <v>739</v>
      </c>
      <c r="C29" s="260">
        <f>335.5*1.11</f>
        <v>372.40500000000003</v>
      </c>
    </row>
    <row r="30" spans="1:3" ht="15.75" x14ac:dyDescent="0.25">
      <c r="A30" s="50"/>
      <c r="B30" s="51" t="s">
        <v>452</v>
      </c>
      <c r="C30" s="262"/>
    </row>
    <row r="31" spans="1:3" ht="31.5" x14ac:dyDescent="0.25">
      <c r="A31" s="22" t="s">
        <v>453</v>
      </c>
      <c r="B31" s="39" t="s">
        <v>740</v>
      </c>
      <c r="C31" s="260">
        <f>429*1.11</f>
        <v>476.19000000000005</v>
      </c>
    </row>
    <row r="32" spans="1:3" ht="15.75" x14ac:dyDescent="0.25">
      <c r="A32" s="50"/>
      <c r="B32" s="51" t="s">
        <v>454</v>
      </c>
      <c r="C32" s="262"/>
    </row>
    <row r="33" spans="1:3" ht="31.5" x14ac:dyDescent="0.25">
      <c r="A33" s="28" t="s">
        <v>455</v>
      </c>
      <c r="B33" s="263" t="s">
        <v>741</v>
      </c>
      <c r="C33" s="260">
        <f>207.6*1.11</f>
        <v>230.43600000000001</v>
      </c>
    </row>
    <row r="34" spans="1:3" ht="31.5" x14ac:dyDescent="0.25">
      <c r="A34" s="28" t="s">
        <v>457</v>
      </c>
      <c r="B34" s="263" t="s">
        <v>742</v>
      </c>
      <c r="C34" s="260">
        <f>181.5*1.11</f>
        <v>201.46500000000003</v>
      </c>
    </row>
    <row r="35" spans="1:3" ht="15.75" x14ac:dyDescent="0.25">
      <c r="A35" s="28" t="s">
        <v>743</v>
      </c>
      <c r="B35" s="264" t="s">
        <v>744</v>
      </c>
      <c r="C35" s="260">
        <f>1111*1.11</f>
        <v>1233.21</v>
      </c>
    </row>
    <row r="36" spans="1:3" ht="47.25" x14ac:dyDescent="0.25">
      <c r="A36" s="28" t="s">
        <v>745</v>
      </c>
      <c r="B36" s="265" t="s">
        <v>746</v>
      </c>
      <c r="C36" s="260">
        <v>400</v>
      </c>
    </row>
    <row r="37" spans="1:3" ht="15.75" x14ac:dyDescent="0.25">
      <c r="A37" s="50"/>
      <c r="B37" s="51" t="s">
        <v>458</v>
      </c>
      <c r="C37" s="262"/>
    </row>
    <row r="38" spans="1:3" ht="15.75" x14ac:dyDescent="0.25">
      <c r="A38" s="22" t="s">
        <v>459</v>
      </c>
      <c r="B38" s="34" t="s">
        <v>460</v>
      </c>
      <c r="C38" s="258">
        <f>203.5*1.11</f>
        <v>225.88500000000002</v>
      </c>
    </row>
    <row r="39" spans="1:3" ht="15.75" x14ac:dyDescent="0.25">
      <c r="A39" s="28" t="s">
        <v>461</v>
      </c>
      <c r="B39" s="34" t="s">
        <v>462</v>
      </c>
      <c r="C39" s="258">
        <f>203.5*1.11</f>
        <v>225.88500000000002</v>
      </c>
    </row>
    <row r="40" spans="1:3" ht="15.75" x14ac:dyDescent="0.25">
      <c r="A40" s="50"/>
      <c r="B40" s="51" t="s">
        <v>463</v>
      </c>
      <c r="C40" s="262"/>
    </row>
    <row r="41" spans="1:3" ht="15.75" x14ac:dyDescent="0.25">
      <c r="A41" s="22" t="s">
        <v>464</v>
      </c>
      <c r="B41" s="264" t="s">
        <v>747</v>
      </c>
      <c r="C41" s="258">
        <f>320.4*1.11</f>
        <v>355.64400000000001</v>
      </c>
    </row>
    <row r="42" spans="1:3" ht="31.5" x14ac:dyDescent="0.25">
      <c r="A42" s="22" t="s">
        <v>465</v>
      </c>
      <c r="B42" s="264" t="s">
        <v>748</v>
      </c>
      <c r="C42" s="260">
        <f>320.4*1.11</f>
        <v>355.64400000000001</v>
      </c>
    </row>
    <row r="43" spans="1:3" ht="15.75" x14ac:dyDescent="0.25">
      <c r="A43" s="22" t="s">
        <v>466</v>
      </c>
      <c r="B43" s="264" t="s">
        <v>749</v>
      </c>
      <c r="C43" s="260">
        <f>400.8*1.11</f>
        <v>444.88800000000003</v>
      </c>
    </row>
    <row r="44" spans="1:3" ht="15.75" x14ac:dyDescent="0.25">
      <c r="A44" s="50"/>
      <c r="B44" s="51" t="s">
        <v>467</v>
      </c>
      <c r="C44" s="262"/>
    </row>
    <row r="45" spans="1:3" ht="15.75" x14ac:dyDescent="0.25">
      <c r="A45" s="22" t="s">
        <v>468</v>
      </c>
      <c r="B45" s="264" t="s">
        <v>750</v>
      </c>
      <c r="C45" s="260">
        <f>209*1.11</f>
        <v>231.99</v>
      </c>
    </row>
    <row r="46" spans="1:3" ht="15.75" x14ac:dyDescent="0.25">
      <c r="A46" s="22" t="s">
        <v>469</v>
      </c>
      <c r="B46" s="264" t="s">
        <v>751</v>
      </c>
      <c r="C46" s="260">
        <f>209*1.11</f>
        <v>231.99</v>
      </c>
    </row>
    <row r="47" spans="1:3" ht="15.75" x14ac:dyDescent="0.25">
      <c r="A47" s="22" t="s">
        <v>470</v>
      </c>
      <c r="B47" s="264" t="s">
        <v>752</v>
      </c>
      <c r="C47" s="260">
        <f>275*1.11</f>
        <v>305.25</v>
      </c>
    </row>
    <row r="48" spans="1:3" ht="15.75" x14ac:dyDescent="0.25">
      <c r="A48" s="22" t="s">
        <v>471</v>
      </c>
      <c r="B48" s="264" t="s">
        <v>753</v>
      </c>
      <c r="C48" s="260">
        <f t="shared" ref="C48:C51" si="0">198*1.11</f>
        <v>219.78000000000003</v>
      </c>
    </row>
    <row r="49" spans="1:3" ht="15.75" x14ac:dyDescent="0.25">
      <c r="A49" s="22" t="s">
        <v>472</v>
      </c>
      <c r="B49" s="211" t="s">
        <v>754</v>
      </c>
      <c r="C49" s="260">
        <f t="shared" si="0"/>
        <v>219.78000000000003</v>
      </c>
    </row>
    <row r="50" spans="1:3" ht="15.75" x14ac:dyDescent="0.25">
      <c r="A50" s="22" t="s">
        <v>473</v>
      </c>
      <c r="B50" s="263" t="s">
        <v>755</v>
      </c>
      <c r="C50" s="260">
        <f t="shared" si="0"/>
        <v>219.78000000000003</v>
      </c>
    </row>
    <row r="51" spans="1:3" ht="15.75" x14ac:dyDescent="0.25">
      <c r="A51" s="22" t="s">
        <v>474</v>
      </c>
      <c r="B51" s="264" t="s">
        <v>756</v>
      </c>
      <c r="C51" s="260">
        <f t="shared" si="0"/>
        <v>219.78000000000003</v>
      </c>
    </row>
    <row r="52" spans="1:3" ht="15.75" x14ac:dyDescent="0.25">
      <c r="A52" s="22" t="s">
        <v>475</v>
      </c>
      <c r="B52" s="264" t="s">
        <v>757</v>
      </c>
      <c r="C52" s="260">
        <f>220*1.11</f>
        <v>244.20000000000002</v>
      </c>
    </row>
    <row r="53" spans="1:3" ht="15.75" x14ac:dyDescent="0.25">
      <c r="A53" s="22" t="s">
        <v>476</v>
      </c>
      <c r="B53" s="264" t="s">
        <v>758</v>
      </c>
      <c r="C53" s="260">
        <f>209*1.11</f>
        <v>231.99</v>
      </c>
    </row>
    <row r="54" spans="1:3" ht="15.75" x14ac:dyDescent="0.25">
      <c r="A54" s="22" t="s">
        <v>477</v>
      </c>
      <c r="B54" s="264" t="s">
        <v>759</v>
      </c>
      <c r="C54" s="260">
        <f>209*1.11</f>
        <v>231.99</v>
      </c>
    </row>
    <row r="55" spans="1:3" ht="15.75" x14ac:dyDescent="0.25">
      <c r="A55" s="22" t="s">
        <v>478</v>
      </c>
      <c r="B55" s="264" t="s">
        <v>760</v>
      </c>
      <c r="C55" s="260">
        <f>253*1.11</f>
        <v>280.83000000000004</v>
      </c>
    </row>
    <row r="56" spans="1:3" ht="15.75" x14ac:dyDescent="0.25">
      <c r="A56" s="22" t="s">
        <v>479</v>
      </c>
      <c r="B56" s="264" t="s">
        <v>761</v>
      </c>
      <c r="C56" s="260">
        <f>209*1.11</f>
        <v>231.99</v>
      </c>
    </row>
    <row r="57" spans="1:3" ht="15.75" x14ac:dyDescent="0.25">
      <c r="A57" s="22" t="s">
        <v>762</v>
      </c>
      <c r="B57" s="264" t="s">
        <v>763</v>
      </c>
      <c r="C57" s="260">
        <f>253*1.11</f>
        <v>280.83000000000004</v>
      </c>
    </row>
    <row r="58" spans="1:3" ht="15.75" x14ac:dyDescent="0.25">
      <c r="A58" s="22" t="s">
        <v>480</v>
      </c>
      <c r="B58" s="264" t="s">
        <v>764</v>
      </c>
      <c r="C58" s="260">
        <f>198*1.11</f>
        <v>219.78000000000003</v>
      </c>
    </row>
    <row r="59" spans="1:3" ht="15.75" x14ac:dyDescent="0.25">
      <c r="A59" s="22" t="s">
        <v>481</v>
      </c>
      <c r="B59" s="264" t="s">
        <v>765</v>
      </c>
      <c r="C59" s="260">
        <f>291.5*1.11</f>
        <v>323.56500000000005</v>
      </c>
    </row>
    <row r="60" spans="1:3" ht="15.75" x14ac:dyDescent="0.25">
      <c r="A60" s="22" t="s">
        <v>482</v>
      </c>
      <c r="B60" s="264" t="s">
        <v>766</v>
      </c>
      <c r="C60" s="260">
        <f>291.5*1.11</f>
        <v>323.56500000000005</v>
      </c>
    </row>
    <row r="61" spans="1:3" ht="15.75" x14ac:dyDescent="0.25">
      <c r="A61" s="22" t="s">
        <v>483</v>
      </c>
      <c r="B61" s="264" t="s">
        <v>767</v>
      </c>
      <c r="C61" s="260">
        <f>176*1.11</f>
        <v>195.36</v>
      </c>
    </row>
    <row r="62" spans="1:3" ht="15.75" x14ac:dyDescent="0.25">
      <c r="A62" s="22" t="s">
        <v>768</v>
      </c>
      <c r="B62" s="34" t="s">
        <v>769</v>
      </c>
      <c r="C62" s="260">
        <f>1050*1.11</f>
        <v>1165.5</v>
      </c>
    </row>
    <row r="63" spans="1:3" ht="15.75" x14ac:dyDescent="0.25">
      <c r="A63" s="22" t="s">
        <v>770</v>
      </c>
      <c r="B63" s="34" t="s">
        <v>771</v>
      </c>
      <c r="C63" s="260">
        <f>1330.6*1.11</f>
        <v>1476.9660000000001</v>
      </c>
    </row>
    <row r="64" spans="1:3" ht="15.75" x14ac:dyDescent="0.25">
      <c r="A64" s="22" t="s">
        <v>772</v>
      </c>
      <c r="B64" s="34" t="s">
        <v>773</v>
      </c>
      <c r="C64" s="260">
        <f>620*1.11</f>
        <v>688.2</v>
      </c>
    </row>
    <row r="65" spans="1:3" ht="15.75" x14ac:dyDescent="0.25">
      <c r="A65" s="28" t="s">
        <v>1213</v>
      </c>
      <c r="B65" s="20" t="s">
        <v>1214</v>
      </c>
      <c r="C65" s="260">
        <v>587</v>
      </c>
    </row>
    <row r="66" spans="1:3" ht="15.75" x14ac:dyDescent="0.25">
      <c r="A66" s="50"/>
      <c r="B66" s="51" t="s">
        <v>484</v>
      </c>
      <c r="C66" s="262"/>
    </row>
    <row r="67" spans="1:3" ht="15.75" x14ac:dyDescent="0.25">
      <c r="A67" s="22" t="s">
        <v>485</v>
      </c>
      <c r="B67" s="264" t="s">
        <v>774</v>
      </c>
      <c r="C67" s="260">
        <f>346.5*1.11</f>
        <v>384.61500000000001</v>
      </c>
    </row>
    <row r="68" spans="1:3" ht="15.75" x14ac:dyDescent="0.25">
      <c r="A68" s="22" t="s">
        <v>486</v>
      </c>
      <c r="B68" s="264" t="s">
        <v>775</v>
      </c>
      <c r="C68" s="260">
        <f>368.5*1.11</f>
        <v>409.03500000000003</v>
      </c>
    </row>
    <row r="69" spans="1:3" ht="15.75" x14ac:dyDescent="0.25">
      <c r="A69" s="22" t="s">
        <v>487</v>
      </c>
      <c r="B69" s="264" t="s">
        <v>776</v>
      </c>
      <c r="C69" s="260">
        <f>288*1.11</f>
        <v>319.68</v>
      </c>
    </row>
    <row r="70" spans="1:3" ht="15.75" x14ac:dyDescent="0.25">
      <c r="A70" s="50"/>
      <c r="B70" s="51" t="s">
        <v>488</v>
      </c>
      <c r="C70" s="262"/>
    </row>
    <row r="71" spans="1:3" ht="15.75" x14ac:dyDescent="0.25">
      <c r="A71" s="28" t="s">
        <v>777</v>
      </c>
      <c r="B71" s="264" t="s">
        <v>778</v>
      </c>
      <c r="C71" s="260">
        <f>220*1.11</f>
        <v>244.20000000000002</v>
      </c>
    </row>
    <row r="72" spans="1:3" ht="31.5" x14ac:dyDescent="0.25">
      <c r="A72" s="22" t="s">
        <v>489</v>
      </c>
      <c r="B72" s="264" t="s">
        <v>779</v>
      </c>
      <c r="C72" s="260">
        <f>253*1.11</f>
        <v>280.83000000000004</v>
      </c>
    </row>
    <row r="73" spans="1:3" ht="15.75" x14ac:dyDescent="0.25">
      <c r="A73" s="28" t="s">
        <v>780</v>
      </c>
      <c r="B73" s="264" t="s">
        <v>781</v>
      </c>
      <c r="C73" s="260">
        <f>275*1.11</f>
        <v>305.25</v>
      </c>
    </row>
    <row r="74" spans="1:3" ht="15.75" x14ac:dyDescent="0.25">
      <c r="A74" s="22" t="s">
        <v>490</v>
      </c>
      <c r="B74" s="264" t="s">
        <v>782</v>
      </c>
      <c r="C74" s="260">
        <f>220*1.11</f>
        <v>244.20000000000002</v>
      </c>
    </row>
    <row r="75" spans="1:3" ht="15.75" x14ac:dyDescent="0.25">
      <c r="A75" s="22" t="s">
        <v>491</v>
      </c>
      <c r="B75" s="264" t="s">
        <v>783</v>
      </c>
      <c r="C75" s="260">
        <f>275*1.11</f>
        <v>305.25</v>
      </c>
    </row>
    <row r="76" spans="1:3" ht="15.75" x14ac:dyDescent="0.25">
      <c r="A76" s="28" t="s">
        <v>784</v>
      </c>
      <c r="B76" s="264" t="s">
        <v>785</v>
      </c>
      <c r="C76" s="260">
        <f>440*1.11</f>
        <v>488.40000000000003</v>
      </c>
    </row>
    <row r="77" spans="1:3" ht="15.75" x14ac:dyDescent="0.25">
      <c r="A77" s="50"/>
      <c r="B77" s="51" t="s">
        <v>492</v>
      </c>
      <c r="C77" s="262"/>
    </row>
    <row r="78" spans="1:3" ht="47.25" x14ac:dyDescent="0.25">
      <c r="A78" s="28" t="s">
        <v>786</v>
      </c>
      <c r="B78" s="264" t="s">
        <v>787</v>
      </c>
      <c r="C78" s="260">
        <f>346.5*1.11</f>
        <v>384.61500000000001</v>
      </c>
    </row>
    <row r="79" spans="1:3" ht="15.75" x14ac:dyDescent="0.25">
      <c r="A79" s="50"/>
      <c r="B79" s="51" t="s">
        <v>494</v>
      </c>
      <c r="C79" s="262"/>
    </row>
    <row r="80" spans="1:3" ht="47.25" x14ac:dyDescent="0.25">
      <c r="A80" s="22" t="s">
        <v>562</v>
      </c>
      <c r="B80" s="34" t="s">
        <v>563</v>
      </c>
      <c r="C80" s="258">
        <f>1976*1.11</f>
        <v>2193.36</v>
      </c>
    </row>
    <row r="81" spans="1:3" ht="15.75" x14ac:dyDescent="0.25">
      <c r="A81" s="50"/>
      <c r="B81" s="51" t="s">
        <v>495</v>
      </c>
      <c r="C81" s="262"/>
    </row>
    <row r="82" spans="1:3" ht="15.75" x14ac:dyDescent="0.25">
      <c r="A82" s="22" t="s">
        <v>496</v>
      </c>
      <c r="B82" s="264" t="s">
        <v>788</v>
      </c>
      <c r="C82" s="260">
        <f>264*1.11</f>
        <v>293.04000000000002</v>
      </c>
    </row>
    <row r="83" spans="1:3" ht="15.75" x14ac:dyDescent="0.25">
      <c r="A83" s="22" t="s">
        <v>497</v>
      </c>
      <c r="B83" s="264" t="s">
        <v>789</v>
      </c>
      <c r="C83" s="260">
        <f>264*1.11</f>
        <v>293.04000000000002</v>
      </c>
    </row>
    <row r="84" spans="1:3" ht="15.75" x14ac:dyDescent="0.25">
      <c r="A84" s="22" t="s">
        <v>498</v>
      </c>
      <c r="B84" s="34" t="s">
        <v>499</v>
      </c>
      <c r="C84" s="258">
        <f>308*1.11</f>
        <v>341.88000000000005</v>
      </c>
    </row>
    <row r="85" spans="1:3" ht="15.75" x14ac:dyDescent="0.25">
      <c r="A85" s="22"/>
      <c r="B85" s="51" t="s">
        <v>567</v>
      </c>
      <c r="C85" s="262"/>
    </row>
    <row r="86" spans="1:3" ht="15.75" x14ac:dyDescent="0.25">
      <c r="A86" s="28" t="s">
        <v>635</v>
      </c>
      <c r="B86" s="264" t="s">
        <v>790</v>
      </c>
      <c r="C86" s="258">
        <f>473*1.11</f>
        <v>525.03000000000009</v>
      </c>
    </row>
    <row r="87" spans="1:3" ht="31.5" x14ac:dyDescent="0.25">
      <c r="A87" s="22" t="s">
        <v>791</v>
      </c>
      <c r="B87" s="264" t="s">
        <v>792</v>
      </c>
      <c r="C87" s="258">
        <f>544.5*1.11</f>
        <v>604.3950000000001</v>
      </c>
    </row>
    <row r="88" spans="1:3" ht="31.5" x14ac:dyDescent="0.25">
      <c r="A88" s="37" t="s">
        <v>793</v>
      </c>
      <c r="B88" s="264" t="s">
        <v>794</v>
      </c>
      <c r="C88" s="258">
        <f>331.76*1.11</f>
        <v>368.25360000000001</v>
      </c>
    </row>
    <row r="89" spans="1:3" ht="15.75" x14ac:dyDescent="0.25">
      <c r="A89" s="18"/>
      <c r="B89" s="54" t="s">
        <v>626</v>
      </c>
      <c r="C89" s="19"/>
    </row>
    <row r="90" spans="1:3" ht="31.5" x14ac:dyDescent="0.25">
      <c r="A90" s="28" t="s">
        <v>501</v>
      </c>
      <c r="B90" s="264" t="s">
        <v>795</v>
      </c>
      <c r="C90" s="258">
        <f>517*1.11</f>
        <v>573.87</v>
      </c>
    </row>
    <row r="91" spans="1:3" ht="31.5" x14ac:dyDescent="0.25">
      <c r="A91" s="28" t="s">
        <v>502</v>
      </c>
      <c r="B91" s="264" t="s">
        <v>796</v>
      </c>
      <c r="C91" s="258">
        <f>517*1.11</f>
        <v>573.87</v>
      </c>
    </row>
    <row r="92" spans="1:3" ht="31.5" x14ac:dyDescent="0.25">
      <c r="A92" s="28" t="s">
        <v>503</v>
      </c>
      <c r="B92" s="264" t="s">
        <v>797</v>
      </c>
      <c r="C92" s="258">
        <f>445.5*1.11</f>
        <v>494.50500000000005</v>
      </c>
    </row>
    <row r="93" spans="1:3" ht="15.75" x14ac:dyDescent="0.25">
      <c r="A93" s="22" t="s">
        <v>504</v>
      </c>
      <c r="B93" s="264" t="s">
        <v>798</v>
      </c>
      <c r="C93" s="260">
        <f>445.5*1.11</f>
        <v>494.50500000000005</v>
      </c>
    </row>
    <row r="94" spans="1:3" ht="15.75" x14ac:dyDescent="0.25">
      <c r="A94" s="28" t="s">
        <v>505</v>
      </c>
      <c r="B94" s="264" t="s">
        <v>799</v>
      </c>
      <c r="C94" s="260">
        <f>445.5*1.11</f>
        <v>494.50500000000005</v>
      </c>
    </row>
    <row r="95" spans="1:3" ht="15.75" x14ac:dyDescent="0.25">
      <c r="A95" s="28" t="s">
        <v>506</v>
      </c>
      <c r="B95" s="264" t="s">
        <v>800</v>
      </c>
      <c r="C95" s="260">
        <f>566.5*1.11</f>
        <v>628.81500000000005</v>
      </c>
    </row>
    <row r="96" spans="1:3" ht="15.75" x14ac:dyDescent="0.25">
      <c r="A96" s="28" t="s">
        <v>507</v>
      </c>
      <c r="B96" s="264" t="s">
        <v>801</v>
      </c>
      <c r="C96" s="260">
        <f>440*1.11</f>
        <v>488.40000000000003</v>
      </c>
    </row>
    <row r="97" spans="1:3" ht="15.75" x14ac:dyDescent="0.25">
      <c r="A97" s="28" t="s">
        <v>508</v>
      </c>
      <c r="B97" s="264" t="s">
        <v>802</v>
      </c>
      <c r="C97" s="260">
        <f>440*1.11</f>
        <v>488.40000000000003</v>
      </c>
    </row>
    <row r="98" spans="1:3" ht="15.75" x14ac:dyDescent="0.25">
      <c r="A98" s="28" t="s">
        <v>509</v>
      </c>
      <c r="B98" s="264" t="s">
        <v>803</v>
      </c>
      <c r="C98" s="260">
        <f>440*1.11</f>
        <v>488.40000000000003</v>
      </c>
    </row>
    <row r="99" spans="1:3" ht="15.75" x14ac:dyDescent="0.25">
      <c r="A99" s="18"/>
      <c r="B99" s="51" t="s">
        <v>627</v>
      </c>
      <c r="C99" s="262"/>
    </row>
    <row r="100" spans="1:3" ht="15.75" x14ac:dyDescent="0.25">
      <c r="A100" s="28" t="s">
        <v>510</v>
      </c>
      <c r="B100" s="264" t="s">
        <v>804</v>
      </c>
      <c r="C100" s="260">
        <f>429*1.11</f>
        <v>476.19000000000005</v>
      </c>
    </row>
    <row r="101" spans="1:3" ht="15.75" x14ac:dyDescent="0.25">
      <c r="A101" s="28" t="s">
        <v>511</v>
      </c>
      <c r="B101" s="264" t="s">
        <v>805</v>
      </c>
      <c r="C101" s="260">
        <f>418*1.11</f>
        <v>463.98</v>
      </c>
    </row>
    <row r="102" spans="1:3" ht="15.75" x14ac:dyDescent="0.25">
      <c r="A102" s="28" t="s">
        <v>512</v>
      </c>
      <c r="B102" s="264" t="s">
        <v>806</v>
      </c>
      <c r="C102" s="260">
        <f>467.5*1.11</f>
        <v>518.92500000000007</v>
      </c>
    </row>
    <row r="103" spans="1:3" ht="15.75" x14ac:dyDescent="0.25">
      <c r="A103" s="28" t="s">
        <v>513</v>
      </c>
      <c r="B103" s="264" t="s">
        <v>807</v>
      </c>
      <c r="C103" s="260">
        <f>418*1.11</f>
        <v>463.98</v>
      </c>
    </row>
    <row r="104" spans="1:3" ht="15.75" x14ac:dyDescent="0.25">
      <c r="A104" s="28" t="s">
        <v>514</v>
      </c>
      <c r="B104" s="264" t="s">
        <v>808</v>
      </c>
      <c r="C104" s="260">
        <f>440*1.11</f>
        <v>488.40000000000003</v>
      </c>
    </row>
    <row r="105" spans="1:3" ht="15.75" x14ac:dyDescent="0.25">
      <c r="A105" s="28" t="s">
        <v>515</v>
      </c>
      <c r="B105" s="264" t="s">
        <v>864</v>
      </c>
      <c r="C105" s="260">
        <f>440*1.11</f>
        <v>488.40000000000003</v>
      </c>
    </row>
    <row r="106" spans="1:3" ht="15.75" x14ac:dyDescent="0.25">
      <c r="A106" s="28" t="s">
        <v>516</v>
      </c>
      <c r="B106" s="264" t="s">
        <v>810</v>
      </c>
      <c r="C106" s="260">
        <f>440*1.11</f>
        <v>488.40000000000003</v>
      </c>
    </row>
    <row r="107" spans="1:3" ht="15.75" x14ac:dyDescent="0.25">
      <c r="A107" s="22" t="s">
        <v>863</v>
      </c>
      <c r="B107" s="264" t="s">
        <v>809</v>
      </c>
      <c r="C107" s="260">
        <f>572*1.11</f>
        <v>634.92000000000007</v>
      </c>
    </row>
    <row r="108" spans="1:3" ht="15.75" x14ac:dyDescent="0.25">
      <c r="A108" s="18"/>
      <c r="B108" s="51" t="s">
        <v>568</v>
      </c>
      <c r="C108" s="262"/>
    </row>
    <row r="109" spans="1:3" ht="15.75" x14ac:dyDescent="0.25">
      <c r="A109" s="28" t="s">
        <v>517</v>
      </c>
      <c r="B109" s="20" t="s">
        <v>811</v>
      </c>
      <c r="C109" s="260">
        <f>561*1.11</f>
        <v>622.71</v>
      </c>
    </row>
    <row r="110" spans="1:3" ht="15.75" x14ac:dyDescent="0.25">
      <c r="A110" s="28" t="s">
        <v>518</v>
      </c>
      <c r="B110" s="20" t="s">
        <v>812</v>
      </c>
      <c r="C110" s="260">
        <f>594*1.11</f>
        <v>659.34</v>
      </c>
    </row>
    <row r="111" spans="1:3" ht="31.5" x14ac:dyDescent="0.25">
      <c r="A111" s="28" t="s">
        <v>813</v>
      </c>
      <c r="B111" s="34" t="s">
        <v>814</v>
      </c>
      <c r="C111" s="260">
        <f>605*1.11</f>
        <v>671.55000000000007</v>
      </c>
    </row>
    <row r="112" spans="1:3" ht="15.75" x14ac:dyDescent="0.25">
      <c r="A112" s="28" t="s">
        <v>519</v>
      </c>
      <c r="B112" s="20" t="s">
        <v>815</v>
      </c>
      <c r="C112" s="260">
        <f>759*1.11</f>
        <v>842.49000000000012</v>
      </c>
    </row>
    <row r="113" spans="1:3" ht="31.5" x14ac:dyDescent="0.25">
      <c r="A113" s="28" t="s">
        <v>520</v>
      </c>
      <c r="B113" s="264" t="s">
        <v>816</v>
      </c>
      <c r="C113" s="260">
        <f>440*1.11</f>
        <v>488.40000000000003</v>
      </c>
    </row>
    <row r="114" spans="1:3" ht="15.75" x14ac:dyDescent="0.25">
      <c r="A114" s="28" t="s">
        <v>521</v>
      </c>
      <c r="B114" s="264" t="s">
        <v>817</v>
      </c>
      <c r="C114" s="260">
        <f>517*1.11</f>
        <v>573.87</v>
      </c>
    </row>
    <row r="115" spans="1:3" ht="15.75" x14ac:dyDescent="0.25">
      <c r="A115" s="28" t="s">
        <v>818</v>
      </c>
      <c r="B115" s="266" t="s">
        <v>819</v>
      </c>
      <c r="C115" s="260">
        <f>517*1.11</f>
        <v>573.87</v>
      </c>
    </row>
    <row r="116" spans="1:3" ht="31.5" x14ac:dyDescent="0.25">
      <c r="A116" s="28" t="s">
        <v>820</v>
      </c>
      <c r="B116" s="266" t="s">
        <v>821</v>
      </c>
      <c r="C116" s="260">
        <f>759*1.11</f>
        <v>842.49000000000012</v>
      </c>
    </row>
    <row r="117" spans="1:3" ht="15.75" x14ac:dyDescent="0.25">
      <c r="A117" s="28" t="s">
        <v>822</v>
      </c>
      <c r="B117" s="266" t="s">
        <v>823</v>
      </c>
      <c r="C117" s="260">
        <f>594*1.11</f>
        <v>659.34</v>
      </c>
    </row>
    <row r="118" spans="1:3" ht="15.75" x14ac:dyDescent="0.25">
      <c r="A118" s="18"/>
      <c r="B118" s="51" t="s">
        <v>628</v>
      </c>
      <c r="C118" s="262"/>
    </row>
    <row r="119" spans="1:3" ht="15.75" x14ac:dyDescent="0.25">
      <c r="A119" s="28" t="s">
        <v>522</v>
      </c>
      <c r="B119" s="267" t="s">
        <v>824</v>
      </c>
      <c r="C119" s="260">
        <f>594*1.11</f>
        <v>659.34</v>
      </c>
    </row>
    <row r="120" spans="1:3" ht="15.75" x14ac:dyDescent="0.25">
      <c r="A120" s="28" t="s">
        <v>523</v>
      </c>
      <c r="B120" s="267" t="s">
        <v>825</v>
      </c>
      <c r="C120" s="260">
        <f>478.5*1.11</f>
        <v>531.13499999999999</v>
      </c>
    </row>
    <row r="121" spans="1:3" ht="15.75" x14ac:dyDescent="0.25">
      <c r="A121" s="18"/>
      <c r="B121" s="51" t="s">
        <v>569</v>
      </c>
      <c r="C121" s="262"/>
    </row>
    <row r="122" spans="1:3" ht="31.5" x14ac:dyDescent="0.25">
      <c r="A122" s="28" t="s">
        <v>524</v>
      </c>
      <c r="B122" s="267" t="s">
        <v>826</v>
      </c>
      <c r="C122" s="260">
        <f>720.5*1.11</f>
        <v>799.75500000000011</v>
      </c>
    </row>
    <row r="123" spans="1:3" ht="31.5" x14ac:dyDescent="0.25">
      <c r="A123" s="28" t="s">
        <v>525</v>
      </c>
      <c r="B123" s="267" t="s">
        <v>827</v>
      </c>
      <c r="C123" s="260">
        <f>693*1.11</f>
        <v>769.23</v>
      </c>
    </row>
    <row r="124" spans="1:3" ht="31.5" x14ac:dyDescent="0.25">
      <c r="A124" s="28" t="s">
        <v>526</v>
      </c>
      <c r="B124" s="267" t="s">
        <v>828</v>
      </c>
      <c r="C124" s="260">
        <f>720.5*1.11</f>
        <v>799.75500000000011</v>
      </c>
    </row>
    <row r="125" spans="1:3" ht="15.75" x14ac:dyDescent="0.25">
      <c r="A125" s="28" t="s">
        <v>527</v>
      </c>
      <c r="B125" s="267" t="s">
        <v>829</v>
      </c>
      <c r="C125" s="260">
        <f>561*1.11</f>
        <v>622.71</v>
      </c>
    </row>
    <row r="126" spans="1:3" ht="15.75" x14ac:dyDescent="0.25">
      <c r="A126" s="28" t="s">
        <v>528</v>
      </c>
      <c r="B126" s="264" t="s">
        <v>830</v>
      </c>
      <c r="C126" s="260">
        <f>572*1.11</f>
        <v>634.92000000000007</v>
      </c>
    </row>
    <row r="127" spans="1:3" ht="15.75" x14ac:dyDescent="0.25">
      <c r="A127" s="28" t="s">
        <v>529</v>
      </c>
      <c r="B127" s="267" t="s">
        <v>831</v>
      </c>
      <c r="C127" s="260">
        <f>572*1.11</f>
        <v>634.92000000000007</v>
      </c>
    </row>
    <row r="128" spans="1:3" ht="15.75" x14ac:dyDescent="0.25">
      <c r="A128" s="28" t="s">
        <v>530</v>
      </c>
      <c r="B128" s="34" t="s">
        <v>531</v>
      </c>
      <c r="C128" s="258">
        <f>660*1.11</f>
        <v>732.6</v>
      </c>
    </row>
    <row r="129" spans="1:3" ht="15.75" x14ac:dyDescent="0.25">
      <c r="A129" s="37" t="s">
        <v>532</v>
      </c>
      <c r="B129" s="20" t="s">
        <v>533</v>
      </c>
      <c r="C129" s="260">
        <f>462*1.11</f>
        <v>512.82000000000005</v>
      </c>
    </row>
    <row r="130" spans="1:3" ht="15.75" x14ac:dyDescent="0.25">
      <c r="A130" s="28" t="s">
        <v>534</v>
      </c>
      <c r="B130" s="34" t="s">
        <v>535</v>
      </c>
      <c r="C130" s="258">
        <f>945*1.11</f>
        <v>1048.95</v>
      </c>
    </row>
    <row r="131" spans="1:3" ht="15.75" x14ac:dyDescent="0.25">
      <c r="A131" s="18"/>
      <c r="B131" s="51" t="s">
        <v>536</v>
      </c>
      <c r="C131" s="262"/>
    </row>
    <row r="132" spans="1:3" ht="31.5" x14ac:dyDescent="0.25">
      <c r="A132" s="28" t="s">
        <v>537</v>
      </c>
      <c r="B132" s="79" t="s">
        <v>538</v>
      </c>
      <c r="C132" s="268">
        <f>275*1.11</f>
        <v>305.25</v>
      </c>
    </row>
    <row r="133" spans="1:3" ht="31.5" x14ac:dyDescent="0.25">
      <c r="A133" s="28" t="s">
        <v>539</v>
      </c>
      <c r="B133" s="79" t="s">
        <v>540</v>
      </c>
      <c r="C133" s="268">
        <f>275*1.11</f>
        <v>305.25</v>
      </c>
    </row>
    <row r="134" spans="1:3" ht="31.5" x14ac:dyDescent="0.25">
      <c r="A134" s="28" t="s">
        <v>541</v>
      </c>
      <c r="B134" s="79" t="s">
        <v>542</v>
      </c>
      <c r="C134" s="268">
        <f>275*1.11</f>
        <v>305.25</v>
      </c>
    </row>
    <row r="135" spans="1:3" ht="31.5" x14ac:dyDescent="0.25">
      <c r="A135" s="28" t="s">
        <v>543</v>
      </c>
      <c r="B135" s="79" t="s">
        <v>544</v>
      </c>
      <c r="C135" s="268">
        <f>275*1.11</f>
        <v>305.25</v>
      </c>
    </row>
    <row r="136" spans="1:3" ht="31.5" x14ac:dyDescent="0.25">
      <c r="A136" s="28" t="s">
        <v>545</v>
      </c>
      <c r="B136" s="79" t="s">
        <v>546</v>
      </c>
      <c r="C136" s="268">
        <f>275*1.11</f>
        <v>305.25</v>
      </c>
    </row>
    <row r="137" spans="1:3" ht="31.5" x14ac:dyDescent="0.25">
      <c r="A137" s="28" t="s">
        <v>547</v>
      </c>
      <c r="B137" s="79" t="s">
        <v>548</v>
      </c>
      <c r="C137" s="268">
        <f t="shared" ref="C137:C141" si="1">275*1.11</f>
        <v>305.25</v>
      </c>
    </row>
    <row r="138" spans="1:3" ht="31.5" x14ac:dyDescent="0.25">
      <c r="A138" s="28" t="s">
        <v>549</v>
      </c>
      <c r="B138" s="79" t="s">
        <v>550</v>
      </c>
      <c r="C138" s="268">
        <f t="shared" si="1"/>
        <v>305.25</v>
      </c>
    </row>
    <row r="139" spans="1:3" ht="31.5" x14ac:dyDescent="0.25">
      <c r="A139" s="28" t="s">
        <v>551</v>
      </c>
      <c r="B139" s="79" t="s">
        <v>552</v>
      </c>
      <c r="C139" s="268">
        <f t="shared" si="1"/>
        <v>305.25</v>
      </c>
    </row>
    <row r="140" spans="1:3" ht="30" customHeight="1" x14ac:dyDescent="0.25">
      <c r="A140" s="28" t="s">
        <v>553</v>
      </c>
      <c r="B140" s="79" t="s">
        <v>554</v>
      </c>
      <c r="C140" s="268">
        <f t="shared" si="1"/>
        <v>305.25</v>
      </c>
    </row>
    <row r="141" spans="1:3" ht="31.5" x14ac:dyDescent="0.25">
      <c r="A141" s="28" t="s">
        <v>555</v>
      </c>
      <c r="B141" s="79" t="s">
        <v>556</v>
      </c>
      <c r="C141" s="268">
        <f t="shared" si="1"/>
        <v>305.25</v>
      </c>
    </row>
    <row r="142" spans="1:3" ht="31.5" x14ac:dyDescent="0.25">
      <c r="A142" s="28" t="s">
        <v>557</v>
      </c>
      <c r="B142" s="79" t="s">
        <v>558</v>
      </c>
      <c r="C142" s="268">
        <f>302.5*1.11</f>
        <v>335.77500000000003</v>
      </c>
    </row>
    <row r="143" spans="1:3" ht="14.25" x14ac:dyDescent="0.25">
      <c r="A143" s="41"/>
      <c r="B143" s="120" t="s">
        <v>570</v>
      </c>
      <c r="C143" s="269"/>
    </row>
    <row r="144" spans="1:3" ht="15.75" x14ac:dyDescent="0.25">
      <c r="A144" s="198" t="s">
        <v>832</v>
      </c>
      <c r="B144" s="267" t="s">
        <v>833</v>
      </c>
      <c r="C144" s="258">
        <f>910*1.11</f>
        <v>1010.1000000000001</v>
      </c>
    </row>
    <row r="145" spans="1:3" ht="28.5" customHeight="1" x14ac:dyDescent="0.25">
      <c r="A145" s="198" t="s">
        <v>559</v>
      </c>
      <c r="B145" s="229" t="s">
        <v>834</v>
      </c>
      <c r="C145" s="258">
        <v>1152</v>
      </c>
    </row>
    <row r="146" spans="1:3" ht="31.5" x14ac:dyDescent="0.25">
      <c r="A146" s="198" t="s">
        <v>560</v>
      </c>
      <c r="B146" s="270" t="s">
        <v>835</v>
      </c>
      <c r="C146" s="271">
        <v>385</v>
      </c>
    </row>
    <row r="147" spans="1:3" ht="35.25" customHeight="1" x14ac:dyDescent="0.25">
      <c r="A147" s="198" t="s">
        <v>561</v>
      </c>
      <c r="B147" s="229" t="s">
        <v>836</v>
      </c>
      <c r="C147" s="258">
        <v>385</v>
      </c>
    </row>
    <row r="148" spans="1:3" ht="32.25" customHeight="1" x14ac:dyDescent="0.25">
      <c r="A148" s="306" t="s">
        <v>1208</v>
      </c>
      <c r="B148" s="305" t="s">
        <v>1207</v>
      </c>
      <c r="C148" s="258">
        <v>532</v>
      </c>
    </row>
    <row r="149" spans="1:3" ht="15.75" x14ac:dyDescent="0.25">
      <c r="A149" s="198" t="s">
        <v>837</v>
      </c>
      <c r="B149" s="151" t="s">
        <v>838</v>
      </c>
      <c r="C149" s="258">
        <v>353</v>
      </c>
    </row>
    <row r="150" spans="1:3" ht="15.75" x14ac:dyDescent="0.25">
      <c r="A150" s="198" t="s">
        <v>839</v>
      </c>
      <c r="B150" s="151" t="s">
        <v>840</v>
      </c>
      <c r="C150" s="258">
        <v>353</v>
      </c>
    </row>
    <row r="151" spans="1:3" ht="31.5" x14ac:dyDescent="0.25">
      <c r="A151" s="22" t="s">
        <v>1217</v>
      </c>
      <c r="B151" s="198" t="s">
        <v>1218</v>
      </c>
      <c r="C151" s="258">
        <v>532</v>
      </c>
    </row>
    <row r="152" spans="1:3" ht="36.75" customHeight="1" x14ac:dyDescent="0.25">
      <c r="A152" s="198"/>
      <c r="B152" s="272" t="s">
        <v>841</v>
      </c>
      <c r="C152" s="258"/>
    </row>
    <row r="153" spans="1:3" ht="31.5" x14ac:dyDescent="0.25">
      <c r="A153" s="198" t="s">
        <v>842</v>
      </c>
      <c r="B153" s="151" t="s">
        <v>843</v>
      </c>
      <c r="C153" s="258">
        <v>999</v>
      </c>
    </row>
    <row r="154" spans="1:3" ht="31.5" x14ac:dyDescent="0.25">
      <c r="A154" s="198" t="s">
        <v>844</v>
      </c>
      <c r="B154" s="151" t="s">
        <v>845</v>
      </c>
      <c r="C154" s="258">
        <v>999</v>
      </c>
    </row>
    <row r="155" spans="1:3" ht="31.5" x14ac:dyDescent="0.25">
      <c r="A155" s="198" t="s">
        <v>846</v>
      </c>
      <c r="B155" s="151" t="s">
        <v>847</v>
      </c>
      <c r="C155" s="258">
        <v>1665</v>
      </c>
    </row>
    <row r="156" spans="1:3" ht="30" x14ac:dyDescent="0.25">
      <c r="A156" s="22" t="s">
        <v>1209</v>
      </c>
      <c r="B156" s="310" t="s">
        <v>1210</v>
      </c>
      <c r="C156" s="258">
        <f>1145*1.11</f>
        <v>1270.95</v>
      </c>
    </row>
    <row r="157" spans="1:3" ht="47.25" x14ac:dyDescent="0.25">
      <c r="A157" s="22" t="s">
        <v>1211</v>
      </c>
      <c r="B157" s="195" t="s">
        <v>1212</v>
      </c>
      <c r="C157" s="258">
        <f>1790*1.11</f>
        <v>1986.9</v>
      </c>
    </row>
    <row r="158" spans="1:3" ht="15.75" x14ac:dyDescent="0.25">
      <c r="A158" s="41"/>
      <c r="B158" s="51" t="s">
        <v>571</v>
      </c>
      <c r="C158" s="262"/>
    </row>
    <row r="159" spans="1:3" ht="15.75" x14ac:dyDescent="0.25">
      <c r="A159" s="22" t="s">
        <v>564</v>
      </c>
      <c r="B159" s="34" t="s">
        <v>565</v>
      </c>
      <c r="C159" s="258">
        <f>871.2*1.11</f>
        <v>967.03200000000015</v>
      </c>
    </row>
    <row r="160" spans="1:3" ht="15.75" x14ac:dyDescent="0.25">
      <c r="A160" s="52"/>
      <c r="B160" s="81"/>
      <c r="C160" s="81"/>
    </row>
    <row r="161" spans="1:5" ht="15.75" x14ac:dyDescent="0.25">
      <c r="A161" s="4"/>
      <c r="B161" s="325" t="s">
        <v>566</v>
      </c>
      <c r="C161" s="325"/>
    </row>
    <row r="162" spans="1:5" ht="33.75" customHeight="1" x14ac:dyDescent="0.25">
      <c r="A162" s="4"/>
      <c r="B162" s="10"/>
      <c r="C162" s="10"/>
      <c r="E162" s="10"/>
    </row>
    <row r="163" spans="1:5" ht="15.75" x14ac:dyDescent="0.25">
      <c r="A163" s="324" t="s">
        <v>634</v>
      </c>
      <c r="B163" s="324"/>
      <c r="C163" s="251" t="s">
        <v>431</v>
      </c>
      <c r="D163" s="10"/>
      <c r="E163" s="10"/>
    </row>
    <row r="164" spans="1:5" ht="15.75" x14ac:dyDescent="0.25">
      <c r="A164" s="59"/>
      <c r="B164" s="49"/>
      <c r="C164" s="10"/>
      <c r="D164" s="61"/>
      <c r="E164" s="61"/>
    </row>
    <row r="165" spans="1:5" ht="12.75" x14ac:dyDescent="0.25">
      <c r="A165" s="59" t="s">
        <v>859</v>
      </c>
      <c r="B165" s="60"/>
      <c r="C165" s="61"/>
    </row>
  </sheetData>
  <mergeCells count="8">
    <mergeCell ref="A163:B163"/>
    <mergeCell ref="B161:C161"/>
    <mergeCell ref="B1:C1"/>
    <mergeCell ref="B2:C2"/>
    <mergeCell ref="B3:C3"/>
    <mergeCell ref="B4:C4"/>
    <mergeCell ref="B6:C6"/>
    <mergeCell ref="A9:C9"/>
  </mergeCells>
  <pageMargins left="0.70866141732283472" right="0.70866141732283472" top="0.74803149606299213" bottom="0.74803149606299213" header="0.31496062992125984" footer="0.31496062992125984"/>
  <pageSetup paperSize="9" scale="76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topLeftCell="A49" workbookViewId="0">
      <selection activeCell="A54" sqref="A54"/>
    </sheetView>
  </sheetViews>
  <sheetFormatPr defaultRowHeight="15.75" x14ac:dyDescent="0.25"/>
  <cols>
    <col min="1" max="1" width="21" style="80" customWidth="1"/>
    <col min="2" max="2" width="65.42578125" style="80" customWidth="1"/>
    <col min="3" max="3" width="19.85546875" style="273" customWidth="1"/>
    <col min="4" max="16384" width="9.140625" style="80"/>
  </cols>
  <sheetData>
    <row r="1" spans="1:3" x14ac:dyDescent="0.25">
      <c r="B1" s="10"/>
      <c r="C1" s="252" t="s">
        <v>0</v>
      </c>
    </row>
    <row r="2" spans="1:3" x14ac:dyDescent="0.25">
      <c r="A2" s="92"/>
      <c r="B2" s="92"/>
      <c r="C2" s="256" t="s">
        <v>433</v>
      </c>
    </row>
    <row r="3" spans="1:3" x14ac:dyDescent="0.25">
      <c r="A3" s="92"/>
      <c r="B3" s="92"/>
      <c r="C3" s="256" t="s">
        <v>572</v>
      </c>
    </row>
    <row r="4" spans="1:3" x14ac:dyDescent="0.25">
      <c r="B4" s="10"/>
      <c r="C4" s="252" t="s">
        <v>1</v>
      </c>
    </row>
    <row r="5" spans="1:3" x14ac:dyDescent="0.25">
      <c r="A5" s="252"/>
      <c r="B5" s="124"/>
      <c r="C5" s="252"/>
    </row>
    <row r="6" spans="1:3" x14ac:dyDescent="0.25">
      <c r="B6" s="10"/>
      <c r="C6" s="252" t="s">
        <v>711</v>
      </c>
    </row>
    <row r="7" spans="1:3" x14ac:dyDescent="0.25">
      <c r="A7" s="71"/>
      <c r="B7" s="125"/>
    </row>
    <row r="8" spans="1:3" x14ac:dyDescent="0.25">
      <c r="A8" s="327" t="s">
        <v>638</v>
      </c>
      <c r="B8" s="328"/>
    </row>
    <row r="9" spans="1:3" x14ac:dyDescent="0.25">
      <c r="A9" s="90"/>
      <c r="B9" s="90"/>
    </row>
    <row r="10" spans="1:3" x14ac:dyDescent="0.25">
      <c r="A10" s="91"/>
      <c r="B10" s="56"/>
      <c r="C10" s="15" t="s">
        <v>712</v>
      </c>
    </row>
    <row r="11" spans="1:3" ht="63" x14ac:dyDescent="0.25">
      <c r="A11" s="87" t="s">
        <v>2</v>
      </c>
      <c r="B11" s="86" t="s">
        <v>573</v>
      </c>
      <c r="C11" s="87" t="s">
        <v>574</v>
      </c>
    </row>
    <row r="12" spans="1:3" x14ac:dyDescent="0.25">
      <c r="A12" s="93"/>
      <c r="B12" s="30" t="s">
        <v>575</v>
      </c>
      <c r="C12" s="274">
        <f>228.8*1.11</f>
        <v>253.96800000000005</v>
      </c>
    </row>
    <row r="13" spans="1:3" x14ac:dyDescent="0.25">
      <c r="A13" s="22" t="s">
        <v>576</v>
      </c>
      <c r="B13" s="34" t="s">
        <v>1170</v>
      </c>
      <c r="C13" s="258">
        <f>384*1.11</f>
        <v>426.24</v>
      </c>
    </row>
    <row r="14" spans="1:3" x14ac:dyDescent="0.25">
      <c r="A14" s="22" t="s">
        <v>577</v>
      </c>
      <c r="B14" s="34" t="s">
        <v>1171</v>
      </c>
      <c r="C14" s="258">
        <f>270*1.11</f>
        <v>299.70000000000005</v>
      </c>
    </row>
    <row r="15" spans="1:3" x14ac:dyDescent="0.25">
      <c r="A15" s="22" t="s">
        <v>1201</v>
      </c>
      <c r="B15" s="34" t="s">
        <v>848</v>
      </c>
      <c r="C15" s="258">
        <f>220*1.11</f>
        <v>244.20000000000002</v>
      </c>
    </row>
    <row r="16" spans="1:3" x14ac:dyDescent="0.25">
      <c r="A16" s="22" t="s">
        <v>579</v>
      </c>
      <c r="B16" s="34" t="s">
        <v>849</v>
      </c>
      <c r="C16" s="258">
        <f>71*1.11</f>
        <v>78.81</v>
      </c>
    </row>
    <row r="17" spans="1:3" x14ac:dyDescent="0.25">
      <c r="A17" s="22" t="s">
        <v>580</v>
      </c>
      <c r="B17" s="34" t="s">
        <v>850</v>
      </c>
      <c r="C17" s="258">
        <f>355*1.11</f>
        <v>394.05</v>
      </c>
    </row>
    <row r="18" spans="1:3" x14ac:dyDescent="0.25">
      <c r="A18" s="22" t="s">
        <v>1202</v>
      </c>
      <c r="B18" s="34" t="s">
        <v>851</v>
      </c>
      <c r="C18" s="258">
        <f>590*1.11</f>
        <v>654.90000000000009</v>
      </c>
    </row>
    <row r="19" spans="1:3" x14ac:dyDescent="0.25">
      <c r="A19" s="22" t="s">
        <v>581</v>
      </c>
      <c r="B19" s="34" t="s">
        <v>852</v>
      </c>
      <c r="C19" s="258">
        <f>458*1.11</f>
        <v>508.38000000000005</v>
      </c>
    </row>
    <row r="20" spans="1:3" x14ac:dyDescent="0.25">
      <c r="A20" s="22" t="s">
        <v>582</v>
      </c>
      <c r="B20" s="34" t="s">
        <v>1172</v>
      </c>
      <c r="C20" s="258">
        <f>114*1.11</f>
        <v>126.54</v>
      </c>
    </row>
    <row r="21" spans="1:3" ht="31.5" x14ac:dyDescent="0.25">
      <c r="A21" s="22" t="s">
        <v>583</v>
      </c>
      <c r="B21" s="34" t="s">
        <v>853</v>
      </c>
      <c r="C21" s="258">
        <f>238*1.11</f>
        <v>264.18</v>
      </c>
    </row>
    <row r="22" spans="1:3" x14ac:dyDescent="0.25">
      <c r="A22" s="22" t="s">
        <v>586</v>
      </c>
      <c r="B22" s="34" t="s">
        <v>854</v>
      </c>
      <c r="C22" s="258">
        <f>229*1.11</f>
        <v>254.19000000000003</v>
      </c>
    </row>
    <row r="23" spans="1:3" x14ac:dyDescent="0.25">
      <c r="A23" s="22" t="s">
        <v>1203</v>
      </c>
      <c r="B23" s="34" t="s">
        <v>855</v>
      </c>
      <c r="C23" s="258">
        <f>66*1.11</f>
        <v>73.260000000000005</v>
      </c>
    </row>
    <row r="24" spans="1:3" x14ac:dyDescent="0.25">
      <c r="A24" s="195" t="s">
        <v>584</v>
      </c>
      <c r="B24" s="229" t="s">
        <v>1173</v>
      </c>
      <c r="C24" s="131">
        <f>114*1.11</f>
        <v>126.54</v>
      </c>
    </row>
    <row r="25" spans="1:3" x14ac:dyDescent="0.25">
      <c r="A25" s="22" t="s">
        <v>1204</v>
      </c>
      <c r="B25" s="34" t="s">
        <v>1174</v>
      </c>
      <c r="C25" s="258">
        <f>250*1.11</f>
        <v>277.5</v>
      </c>
    </row>
    <row r="26" spans="1:3" x14ac:dyDescent="0.25">
      <c r="A26" s="22" t="s">
        <v>1205</v>
      </c>
      <c r="B26" s="34" t="s">
        <v>1175</v>
      </c>
      <c r="C26" s="258">
        <f>1144*1.11</f>
        <v>1269.8400000000001</v>
      </c>
    </row>
    <row r="27" spans="1:3" ht="31.5" x14ac:dyDescent="0.25">
      <c r="A27" s="195" t="s">
        <v>585</v>
      </c>
      <c r="B27" s="229" t="s">
        <v>1176</v>
      </c>
      <c r="C27" s="131">
        <f>686*1.11</f>
        <v>761.46</v>
      </c>
    </row>
    <row r="28" spans="1:3" x14ac:dyDescent="0.25">
      <c r="A28" s="195" t="s">
        <v>587</v>
      </c>
      <c r="B28" s="229" t="s">
        <v>1177</v>
      </c>
      <c r="C28" s="131">
        <f>229*1.11</f>
        <v>254.19000000000003</v>
      </c>
    </row>
    <row r="29" spans="1:3" x14ac:dyDescent="0.25">
      <c r="A29" s="195" t="s">
        <v>588</v>
      </c>
      <c r="B29" s="229" t="s">
        <v>1178</v>
      </c>
      <c r="C29" s="131">
        <f>73*1.11</f>
        <v>81.03</v>
      </c>
    </row>
    <row r="30" spans="1:3" x14ac:dyDescent="0.25">
      <c r="A30" s="195" t="s">
        <v>589</v>
      </c>
      <c r="B30" s="229" t="s">
        <v>1179</v>
      </c>
      <c r="C30" s="131">
        <f>114*1.11</f>
        <v>126.54</v>
      </c>
    </row>
    <row r="31" spans="1:3" ht="38.25" customHeight="1" x14ac:dyDescent="0.25">
      <c r="A31" s="195" t="s">
        <v>590</v>
      </c>
      <c r="B31" s="229" t="s">
        <v>1180</v>
      </c>
      <c r="C31" s="131">
        <f>458*1.11</f>
        <v>508.38000000000005</v>
      </c>
    </row>
    <row r="32" spans="1:3" ht="34.5" customHeight="1" x14ac:dyDescent="0.25">
      <c r="A32" s="195"/>
      <c r="B32" s="229" t="s">
        <v>1181</v>
      </c>
      <c r="C32" s="131"/>
    </row>
    <row r="33" spans="1:3" ht="31.5" x14ac:dyDescent="0.25">
      <c r="A33" s="195" t="s">
        <v>592</v>
      </c>
      <c r="B33" s="229" t="s">
        <v>1182</v>
      </c>
      <c r="C33" s="131">
        <f>972*1.11</f>
        <v>1078.92</v>
      </c>
    </row>
    <row r="34" spans="1:3" ht="47.25" x14ac:dyDescent="0.25">
      <c r="A34" s="195" t="s">
        <v>594</v>
      </c>
      <c r="B34" s="229" t="s">
        <v>1183</v>
      </c>
      <c r="C34" s="131">
        <f>1030*1.11</f>
        <v>1143.3000000000002</v>
      </c>
    </row>
    <row r="35" spans="1:3" ht="47.25" x14ac:dyDescent="0.25">
      <c r="A35" s="195" t="s">
        <v>1206</v>
      </c>
      <c r="B35" s="229" t="s">
        <v>1184</v>
      </c>
      <c r="C35" s="131">
        <f>1144*1.11</f>
        <v>1269.8400000000001</v>
      </c>
    </row>
    <row r="36" spans="1:3" x14ac:dyDescent="0.25">
      <c r="A36" s="195"/>
      <c r="B36" s="229" t="s">
        <v>1185</v>
      </c>
      <c r="C36" s="304"/>
    </row>
    <row r="37" spans="1:3" ht="31.5" x14ac:dyDescent="0.25">
      <c r="A37" s="195" t="s">
        <v>596</v>
      </c>
      <c r="B37" s="303" t="s">
        <v>1186</v>
      </c>
      <c r="C37" s="131">
        <f>744*1.11</f>
        <v>825.84</v>
      </c>
    </row>
    <row r="38" spans="1:3" ht="31.5" x14ac:dyDescent="0.25">
      <c r="A38" s="195" t="s">
        <v>597</v>
      </c>
      <c r="B38" s="229" t="s">
        <v>1187</v>
      </c>
      <c r="C38" s="131">
        <f>801*1.11</f>
        <v>889.11000000000013</v>
      </c>
    </row>
    <row r="39" spans="1:3" x14ac:dyDescent="0.25">
      <c r="A39" s="195" t="s">
        <v>598</v>
      </c>
      <c r="B39" s="229" t="s">
        <v>1188</v>
      </c>
      <c r="C39" s="131">
        <f>915*1.11</f>
        <v>1015.6500000000001</v>
      </c>
    </row>
    <row r="40" spans="1:3" x14ac:dyDescent="0.25">
      <c r="A40" s="195"/>
      <c r="B40" s="229" t="s">
        <v>1189</v>
      </c>
      <c r="C40" s="131"/>
    </row>
    <row r="41" spans="1:3" x14ac:dyDescent="0.25">
      <c r="A41" s="195"/>
      <c r="B41" s="229" t="s">
        <v>1190</v>
      </c>
      <c r="C41" s="131"/>
    </row>
    <row r="42" spans="1:3" x14ac:dyDescent="0.25">
      <c r="A42" s="195" t="s">
        <v>599</v>
      </c>
      <c r="B42" s="229" t="s">
        <v>1191</v>
      </c>
      <c r="C42" s="131">
        <f>1487*1.11</f>
        <v>1650.5700000000002</v>
      </c>
    </row>
    <row r="43" spans="1:3" ht="31.5" x14ac:dyDescent="0.25">
      <c r="A43" s="195" t="s">
        <v>600</v>
      </c>
      <c r="B43" s="229" t="s">
        <v>1192</v>
      </c>
      <c r="C43" s="131">
        <f>1716*1.11</f>
        <v>1904.7600000000002</v>
      </c>
    </row>
    <row r="44" spans="1:3" ht="47.25" x14ac:dyDescent="0.25">
      <c r="A44" s="195" t="s">
        <v>601</v>
      </c>
      <c r="B44" s="229" t="s">
        <v>1193</v>
      </c>
      <c r="C44" s="131">
        <f>1487*1.11</f>
        <v>1650.5700000000002</v>
      </c>
    </row>
    <row r="45" spans="1:3" x14ac:dyDescent="0.25">
      <c r="A45" s="195"/>
      <c r="B45" s="229" t="s">
        <v>1194</v>
      </c>
      <c r="C45" s="131"/>
    </row>
    <row r="46" spans="1:3" ht="31.5" x14ac:dyDescent="0.25">
      <c r="A46" s="195" t="s">
        <v>602</v>
      </c>
      <c r="B46" s="229" t="s">
        <v>1195</v>
      </c>
      <c r="C46" s="131">
        <f>1945*1.11</f>
        <v>2158.9500000000003</v>
      </c>
    </row>
    <row r="47" spans="1:3" x14ac:dyDescent="0.25">
      <c r="A47" s="195"/>
      <c r="B47" s="229" t="s">
        <v>1196</v>
      </c>
      <c r="C47" s="304"/>
    </row>
    <row r="48" spans="1:3" x14ac:dyDescent="0.25">
      <c r="A48" s="195"/>
      <c r="B48" s="229" t="s">
        <v>1190</v>
      </c>
      <c r="C48" s="304"/>
    </row>
    <row r="49" spans="1:3" x14ac:dyDescent="0.25">
      <c r="A49" s="22" t="s">
        <v>603</v>
      </c>
      <c r="B49" s="34" t="s">
        <v>1191</v>
      </c>
      <c r="C49" s="258">
        <f>1487*1.11</f>
        <v>1650.5700000000002</v>
      </c>
    </row>
    <row r="50" spans="1:3" x14ac:dyDescent="0.25">
      <c r="A50" s="22" t="s">
        <v>604</v>
      </c>
      <c r="B50" s="34" t="s">
        <v>1197</v>
      </c>
      <c r="C50" s="258">
        <f>1258*1.11</f>
        <v>1396.38</v>
      </c>
    </row>
    <row r="51" spans="1:3" x14ac:dyDescent="0.25">
      <c r="A51" s="22"/>
      <c r="B51" s="34" t="s">
        <v>1198</v>
      </c>
      <c r="C51" s="258"/>
    </row>
    <row r="52" spans="1:3" ht="31.5" x14ac:dyDescent="0.25">
      <c r="A52" s="22" t="s">
        <v>605</v>
      </c>
      <c r="B52" s="34" t="s">
        <v>1192</v>
      </c>
      <c r="C52" s="258">
        <f>1716*1.11</f>
        <v>1904.7600000000002</v>
      </c>
    </row>
    <row r="53" spans="1:3" ht="47.25" x14ac:dyDescent="0.25">
      <c r="A53" s="22" t="s">
        <v>606</v>
      </c>
      <c r="B53" s="34" t="s">
        <v>1193</v>
      </c>
      <c r="C53" s="258">
        <f>1487*1.11</f>
        <v>1650.5700000000002</v>
      </c>
    </row>
    <row r="54" spans="1:3" x14ac:dyDescent="0.25">
      <c r="A54" s="22"/>
      <c r="B54" s="34" t="s">
        <v>1194</v>
      </c>
      <c r="C54" s="258"/>
    </row>
    <row r="55" spans="1:3" ht="31.5" x14ac:dyDescent="0.25">
      <c r="A55" s="22" t="s">
        <v>607</v>
      </c>
      <c r="B55" s="34" t="s">
        <v>1195</v>
      </c>
      <c r="C55" s="258">
        <f>1945*1.11</f>
        <v>2158.9500000000003</v>
      </c>
    </row>
    <row r="57" spans="1:3" ht="33.75" customHeight="1" x14ac:dyDescent="0.25">
      <c r="A57" s="324" t="s">
        <v>856</v>
      </c>
      <c r="B57" s="324"/>
      <c r="C57" s="324"/>
    </row>
    <row r="58" spans="1:3" x14ac:dyDescent="0.25">
      <c r="A58" s="83"/>
      <c r="B58" s="84"/>
    </row>
    <row r="59" spans="1:3" x14ac:dyDescent="0.25">
      <c r="A59" s="59" t="s">
        <v>857</v>
      </c>
      <c r="B59" s="82"/>
    </row>
  </sheetData>
  <mergeCells count="2">
    <mergeCell ref="A8:B8"/>
    <mergeCell ref="A57:C57"/>
  </mergeCells>
  <pageMargins left="0.51181102362204722" right="0.31496062992125984" top="0.55118110236220474" bottom="0.55118110236220474" header="0.31496062992125984" footer="0.31496062992125984"/>
  <pageSetup paperSize="9" scale="8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10" workbookViewId="0">
      <selection activeCell="E45" sqref="E45"/>
    </sheetView>
  </sheetViews>
  <sheetFormatPr defaultRowHeight="15" x14ac:dyDescent="0.25"/>
  <cols>
    <col min="2" max="2" width="46.42578125" customWidth="1"/>
    <col min="3" max="3" width="8.7109375" customWidth="1"/>
    <col min="4" max="4" width="9.85546875" customWidth="1"/>
    <col min="5" max="5" width="10.28515625" customWidth="1"/>
    <col min="6" max="6" width="10" customWidth="1"/>
  </cols>
  <sheetData>
    <row r="1" spans="1:8" ht="15.75" x14ac:dyDescent="0.25">
      <c r="B1" s="95"/>
      <c r="C1" s="95"/>
      <c r="D1" s="95"/>
      <c r="E1" s="95"/>
      <c r="F1" s="254" t="s">
        <v>620</v>
      </c>
    </row>
    <row r="2" spans="1:8" ht="15.75" x14ac:dyDescent="0.25">
      <c r="A2" s="95"/>
      <c r="B2" s="95"/>
      <c r="C2" s="95"/>
      <c r="D2" s="95"/>
      <c r="E2" s="95"/>
      <c r="F2" s="254" t="s">
        <v>433</v>
      </c>
    </row>
    <row r="3" spans="1:8" ht="15.75" x14ac:dyDescent="0.25">
      <c r="A3" s="95"/>
      <c r="B3" s="95"/>
      <c r="C3" s="95"/>
      <c r="D3" s="95"/>
      <c r="E3" s="95"/>
      <c r="F3" s="254" t="s">
        <v>621</v>
      </c>
    </row>
    <row r="4" spans="1:8" ht="15.75" x14ac:dyDescent="0.25">
      <c r="B4" s="95"/>
      <c r="C4" s="95"/>
      <c r="D4" s="95"/>
      <c r="E4" s="95"/>
      <c r="F4" s="254" t="s">
        <v>1</v>
      </c>
    </row>
    <row r="5" spans="1:8" ht="15.75" x14ac:dyDescent="0.25">
      <c r="A5" s="254"/>
      <c r="B5" s="96"/>
      <c r="C5" s="254"/>
      <c r="D5" s="253"/>
      <c r="E5" s="253"/>
      <c r="F5" s="254"/>
    </row>
    <row r="6" spans="1:8" ht="15.75" x14ac:dyDescent="0.25">
      <c r="B6" s="95"/>
      <c r="C6" s="95"/>
      <c r="D6" s="95"/>
      <c r="E6" s="95"/>
      <c r="F6" s="254" t="s">
        <v>713</v>
      </c>
    </row>
    <row r="7" spans="1:8" ht="15.75" x14ac:dyDescent="0.25">
      <c r="A7" s="88"/>
      <c r="B7" s="98"/>
      <c r="C7" s="89"/>
      <c r="D7" s="253"/>
      <c r="E7" s="253"/>
      <c r="F7" s="89"/>
    </row>
    <row r="8" spans="1:8" ht="42.75" customHeight="1" x14ac:dyDescent="0.25">
      <c r="A8" s="329" t="s">
        <v>637</v>
      </c>
      <c r="B8" s="329"/>
      <c r="C8" s="329"/>
      <c r="D8" s="329"/>
      <c r="E8" s="329"/>
      <c r="F8" s="329"/>
    </row>
    <row r="9" spans="1:8" ht="15.75" customHeight="1" x14ac:dyDescent="0.25">
      <c r="A9" s="99"/>
      <c r="B9" s="99"/>
      <c r="C9" s="99"/>
      <c r="D9" s="99"/>
      <c r="E9" s="99"/>
      <c r="F9" s="99"/>
    </row>
    <row r="10" spans="1:8" ht="15.75" x14ac:dyDescent="0.25">
      <c r="A10" s="99"/>
      <c r="B10" s="99" t="s">
        <v>608</v>
      </c>
      <c r="C10" s="100"/>
      <c r="D10" s="99"/>
      <c r="E10" s="99"/>
      <c r="F10" s="99"/>
    </row>
    <row r="11" spans="1:8" ht="15.75" x14ac:dyDescent="0.25">
      <c r="A11" s="255"/>
      <c r="B11" s="255"/>
      <c r="C11" s="255"/>
      <c r="D11" s="255"/>
      <c r="F11" s="254" t="s">
        <v>714</v>
      </c>
    </row>
    <row r="12" spans="1:8" ht="31.5" x14ac:dyDescent="0.25">
      <c r="A12" s="101" t="s">
        <v>609</v>
      </c>
      <c r="B12" s="102" t="s">
        <v>610</v>
      </c>
      <c r="C12" s="103" t="s">
        <v>611</v>
      </c>
      <c r="D12" s="103" t="s">
        <v>612</v>
      </c>
      <c r="E12" s="103" t="s">
        <v>613</v>
      </c>
      <c r="F12" s="101" t="s">
        <v>614</v>
      </c>
    </row>
    <row r="13" spans="1:8" ht="15.75" x14ac:dyDescent="0.25">
      <c r="A13" s="107"/>
      <c r="B13" s="104"/>
      <c r="C13" s="105"/>
      <c r="D13" s="106"/>
      <c r="E13" s="106"/>
      <c r="F13" s="105"/>
    </row>
    <row r="14" spans="1:8" ht="15.75" x14ac:dyDescent="0.25">
      <c r="A14" s="107">
        <v>1</v>
      </c>
      <c r="B14" s="108" t="s">
        <v>615</v>
      </c>
      <c r="C14" s="109"/>
      <c r="D14" s="110"/>
      <c r="E14" s="110"/>
      <c r="F14" s="109"/>
    </row>
    <row r="15" spans="1:8" ht="15.75" x14ac:dyDescent="0.25">
      <c r="A15" s="107"/>
      <c r="B15" s="104"/>
      <c r="C15" s="109"/>
      <c r="D15" s="110"/>
      <c r="E15" s="110"/>
      <c r="F15" s="109"/>
    </row>
    <row r="16" spans="1:8" ht="15.75" x14ac:dyDescent="0.25">
      <c r="A16" s="107"/>
      <c r="B16" s="104" t="s">
        <v>593</v>
      </c>
      <c r="C16" s="107" t="s">
        <v>616</v>
      </c>
      <c r="D16" s="110">
        <v>0.15</v>
      </c>
      <c r="E16" s="111">
        <v>1352.69</v>
      </c>
      <c r="F16" s="275">
        <f>E16*D16</f>
        <v>202.90350000000001</v>
      </c>
      <c r="H16">
        <f>43286/32</f>
        <v>1352.6875</v>
      </c>
    </row>
    <row r="17" spans="1:6" ht="15.75" x14ac:dyDescent="0.25">
      <c r="A17" s="109"/>
      <c r="B17" s="104" t="s">
        <v>595</v>
      </c>
      <c r="C17" s="107" t="s">
        <v>616</v>
      </c>
      <c r="D17" s="110">
        <v>0.25</v>
      </c>
      <c r="E17" s="111">
        <v>1352.69</v>
      </c>
      <c r="F17" s="275">
        <f>E17*D17</f>
        <v>338.17250000000001</v>
      </c>
    </row>
    <row r="18" spans="1:6" ht="15.75" x14ac:dyDescent="0.25">
      <c r="A18" s="107"/>
      <c r="B18" s="104" t="s">
        <v>617</v>
      </c>
      <c r="C18" s="107" t="s">
        <v>616</v>
      </c>
      <c r="D18" s="110">
        <v>0.35</v>
      </c>
      <c r="E18" s="111">
        <v>1352.69</v>
      </c>
      <c r="F18" s="275">
        <f>E18*D18</f>
        <v>473.44149999999996</v>
      </c>
    </row>
    <row r="19" spans="1:6" ht="15.75" x14ac:dyDescent="0.25">
      <c r="A19" s="107"/>
      <c r="B19" s="104"/>
      <c r="C19" s="107"/>
      <c r="D19" s="110"/>
      <c r="E19" s="111"/>
      <c r="F19" s="107"/>
    </row>
    <row r="20" spans="1:6" ht="15.75" x14ac:dyDescent="0.25">
      <c r="A20" s="107">
        <v>2</v>
      </c>
      <c r="B20" s="108" t="s">
        <v>618</v>
      </c>
      <c r="C20" s="107" t="s">
        <v>616</v>
      </c>
      <c r="D20" s="110">
        <v>1</v>
      </c>
      <c r="E20" s="111">
        <v>1352.69</v>
      </c>
      <c r="F20" s="275">
        <f>E20*D20</f>
        <v>1352.69</v>
      </c>
    </row>
    <row r="21" spans="1:6" ht="15.75" x14ac:dyDescent="0.25">
      <c r="A21" s="107"/>
      <c r="B21" s="108"/>
      <c r="C21" s="107"/>
      <c r="D21" s="110"/>
      <c r="E21" s="111"/>
      <c r="F21" s="107"/>
    </row>
    <row r="22" spans="1:6" ht="15.75" x14ac:dyDescent="0.25">
      <c r="A22" s="107">
        <v>3</v>
      </c>
      <c r="B22" s="108" t="s">
        <v>591</v>
      </c>
      <c r="C22" s="112" t="s">
        <v>616</v>
      </c>
      <c r="D22" s="110">
        <v>1</v>
      </c>
      <c r="E22" s="111">
        <v>1352.69</v>
      </c>
      <c r="F22" s="275">
        <f>E22*D22</f>
        <v>1352.69</v>
      </c>
    </row>
    <row r="23" spans="1:6" ht="15.75" x14ac:dyDescent="0.25">
      <c r="A23" s="122"/>
      <c r="B23" s="115"/>
      <c r="C23" s="115"/>
      <c r="D23" s="113"/>
      <c r="E23" s="113"/>
      <c r="F23" s="115"/>
    </row>
    <row r="24" spans="1:6" ht="15.75" x14ac:dyDescent="0.25">
      <c r="A24" s="99"/>
      <c r="B24" s="99"/>
      <c r="C24" s="99"/>
      <c r="D24" s="99"/>
      <c r="E24" s="99"/>
      <c r="F24" s="99"/>
    </row>
    <row r="25" spans="1:6" ht="15.75" x14ac:dyDescent="0.25">
      <c r="A25" s="99"/>
      <c r="B25" s="99" t="s">
        <v>619</v>
      </c>
      <c r="C25" s="99"/>
      <c r="D25" s="99"/>
      <c r="E25" s="99"/>
      <c r="F25" s="99"/>
    </row>
    <row r="26" spans="1:6" ht="15.75" x14ac:dyDescent="0.25">
      <c r="A26" s="99"/>
      <c r="B26" s="99"/>
      <c r="C26" s="100"/>
      <c r="D26" s="99"/>
      <c r="E26" s="99"/>
      <c r="F26" s="99"/>
    </row>
    <row r="27" spans="1:6" ht="31.5" x14ac:dyDescent="0.25">
      <c r="A27" s="101" t="s">
        <v>609</v>
      </c>
      <c r="B27" s="102" t="s">
        <v>610</v>
      </c>
      <c r="C27" s="103" t="s">
        <v>611</v>
      </c>
      <c r="D27" s="103" t="s">
        <v>612</v>
      </c>
      <c r="E27" s="103" t="s">
        <v>613</v>
      </c>
      <c r="F27" s="101" t="s">
        <v>614</v>
      </c>
    </row>
    <row r="28" spans="1:6" ht="15.75" x14ac:dyDescent="0.25">
      <c r="A28" s="107"/>
      <c r="B28" s="104"/>
      <c r="C28" s="105"/>
      <c r="D28" s="106"/>
      <c r="E28" s="106"/>
      <c r="F28" s="105"/>
    </row>
    <row r="29" spans="1:6" ht="15.75" x14ac:dyDescent="0.25">
      <c r="A29" s="107">
        <v>1</v>
      </c>
      <c r="B29" s="108" t="s">
        <v>615</v>
      </c>
      <c r="C29" s="109"/>
      <c r="D29" s="110"/>
      <c r="E29" s="110"/>
      <c r="F29" s="109"/>
    </row>
    <row r="30" spans="1:6" ht="15.75" x14ac:dyDescent="0.25">
      <c r="A30" s="107"/>
      <c r="B30" s="104"/>
      <c r="C30" s="109"/>
      <c r="D30" s="110"/>
      <c r="E30" s="110"/>
      <c r="F30" s="109"/>
    </row>
    <row r="31" spans="1:6" ht="15.75" x14ac:dyDescent="0.25">
      <c r="A31" s="107"/>
      <c r="B31" s="104" t="s">
        <v>593</v>
      </c>
      <c r="C31" s="107" t="s">
        <v>616</v>
      </c>
      <c r="D31" s="110">
        <v>0.15</v>
      </c>
      <c r="E31" s="111">
        <v>484.5</v>
      </c>
      <c r="F31" s="275">
        <f>E31*D31*1.11</f>
        <v>80.669250000000005</v>
      </c>
    </row>
    <row r="32" spans="1:6" ht="15.75" x14ac:dyDescent="0.25">
      <c r="A32" s="109"/>
      <c r="B32" s="104" t="s">
        <v>595</v>
      </c>
      <c r="C32" s="107" t="s">
        <v>616</v>
      </c>
      <c r="D32" s="110">
        <v>0.25</v>
      </c>
      <c r="E32" s="111">
        <v>484.5</v>
      </c>
      <c r="F32" s="275">
        <f>E32*D32*1.11</f>
        <v>134.44875000000002</v>
      </c>
    </row>
    <row r="33" spans="1:6" ht="15.75" x14ac:dyDescent="0.25">
      <c r="A33" s="107"/>
      <c r="B33" s="104" t="s">
        <v>617</v>
      </c>
      <c r="C33" s="107" t="s">
        <v>616</v>
      </c>
      <c r="D33" s="110">
        <v>0.35</v>
      </c>
      <c r="E33" s="111">
        <v>484.5</v>
      </c>
      <c r="F33" s="275">
        <f>E33*D33*1.11</f>
        <v>188.22825</v>
      </c>
    </row>
    <row r="34" spans="1:6" ht="15.75" x14ac:dyDescent="0.25">
      <c r="A34" s="107"/>
      <c r="B34" s="109"/>
      <c r="C34" s="107"/>
      <c r="D34" s="110"/>
      <c r="E34" s="111"/>
      <c r="F34" s="107"/>
    </row>
    <row r="35" spans="1:6" ht="15.75" x14ac:dyDescent="0.25">
      <c r="A35" s="107">
        <v>2</v>
      </c>
      <c r="B35" s="116" t="s">
        <v>618</v>
      </c>
      <c r="C35" s="107" t="s">
        <v>616</v>
      </c>
      <c r="D35" s="110">
        <v>1</v>
      </c>
      <c r="E35" s="111">
        <v>484.5</v>
      </c>
      <c r="F35" s="275">
        <f>E35*D35*1.11</f>
        <v>537.79500000000007</v>
      </c>
    </row>
    <row r="36" spans="1:6" ht="15.75" x14ac:dyDescent="0.25">
      <c r="A36" s="107"/>
      <c r="B36" s="116"/>
      <c r="C36" s="107"/>
      <c r="D36" s="110"/>
      <c r="E36" s="111"/>
      <c r="F36" s="107"/>
    </row>
    <row r="37" spans="1:6" ht="15.75" x14ac:dyDescent="0.25">
      <c r="A37" s="107">
        <v>3</v>
      </c>
      <c r="B37" s="116" t="s">
        <v>591</v>
      </c>
      <c r="C37" s="112" t="s">
        <v>616</v>
      </c>
      <c r="D37" s="110">
        <v>1</v>
      </c>
      <c r="E37" s="111">
        <v>484.5</v>
      </c>
      <c r="F37" s="275">
        <f>E37*D37*1.11</f>
        <v>537.79500000000007</v>
      </c>
    </row>
    <row r="38" spans="1:6" ht="15.75" x14ac:dyDescent="0.25">
      <c r="A38" s="122"/>
      <c r="B38" s="115"/>
      <c r="C38" s="117"/>
      <c r="D38" s="113"/>
      <c r="E38" s="113"/>
      <c r="F38" s="117"/>
    </row>
    <row r="39" spans="1:6" ht="15.75" x14ac:dyDescent="0.25">
      <c r="A39" s="122"/>
      <c r="B39" s="114"/>
      <c r="C39" s="115"/>
      <c r="D39" s="89"/>
      <c r="E39" s="89"/>
      <c r="F39" s="115"/>
    </row>
    <row r="40" spans="1:6" ht="44.25" customHeight="1" x14ac:dyDescent="0.25">
      <c r="A40" s="330" t="s">
        <v>634</v>
      </c>
      <c r="B40" s="330"/>
      <c r="C40" s="331"/>
      <c r="D40" s="331"/>
      <c r="E40" s="332" t="s">
        <v>431</v>
      </c>
      <c r="F40" s="332"/>
    </row>
    <row r="41" spans="1:6" ht="15.75" x14ac:dyDescent="0.25">
      <c r="A41" s="122"/>
      <c r="B41" s="115"/>
      <c r="C41" s="115"/>
      <c r="D41" s="115"/>
      <c r="E41" s="115"/>
      <c r="F41" s="115"/>
    </row>
    <row r="42" spans="1:6" ht="15.75" x14ac:dyDescent="0.25">
      <c r="A42" s="118" t="s">
        <v>858</v>
      </c>
      <c r="B42" s="119"/>
      <c r="C42" s="115"/>
      <c r="D42" s="115"/>
      <c r="E42" s="115"/>
      <c r="F42" s="115"/>
    </row>
  </sheetData>
  <mergeCells count="4">
    <mergeCell ref="A8:F8"/>
    <mergeCell ref="A40:B40"/>
    <mergeCell ref="C40:D40"/>
    <mergeCell ref="E40:F40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91"/>
  <sheetViews>
    <sheetView workbookViewId="0">
      <selection activeCell="E13" sqref="E13:E18"/>
    </sheetView>
  </sheetViews>
  <sheetFormatPr defaultRowHeight="15.75" x14ac:dyDescent="0.25"/>
  <cols>
    <col min="1" max="1" width="5.7109375" style="89" customWidth="1"/>
    <col min="2" max="2" width="53.85546875" style="89" customWidth="1"/>
    <col min="3" max="3" width="9.140625" style="89"/>
    <col min="4" max="4" width="11" style="97" customWidth="1"/>
    <col min="5" max="5" width="15.5703125" style="89" customWidth="1"/>
    <col min="6" max="6" width="11.28515625" style="89" customWidth="1"/>
    <col min="7" max="256" width="9.140625" style="89"/>
    <col min="257" max="257" width="5.7109375" style="89" customWidth="1"/>
    <col min="258" max="258" width="62.140625" style="89" customWidth="1"/>
    <col min="259" max="259" width="9.140625" style="89"/>
    <col min="260" max="260" width="11" style="89" customWidth="1"/>
    <col min="261" max="261" width="15.5703125" style="89" customWidth="1"/>
    <col min="262" max="262" width="11.28515625" style="89" customWidth="1"/>
    <col min="263" max="512" width="9.140625" style="89"/>
    <col min="513" max="513" width="5.7109375" style="89" customWidth="1"/>
    <col min="514" max="514" width="62.140625" style="89" customWidth="1"/>
    <col min="515" max="515" width="9.140625" style="89"/>
    <col min="516" max="516" width="11" style="89" customWidth="1"/>
    <col min="517" max="517" width="15.5703125" style="89" customWidth="1"/>
    <col min="518" max="518" width="11.28515625" style="89" customWidth="1"/>
    <col min="519" max="768" width="9.140625" style="89"/>
    <col min="769" max="769" width="5.7109375" style="89" customWidth="1"/>
    <col min="770" max="770" width="62.140625" style="89" customWidth="1"/>
    <col min="771" max="771" width="9.140625" style="89"/>
    <col min="772" max="772" width="11" style="89" customWidth="1"/>
    <col min="773" max="773" width="15.5703125" style="89" customWidth="1"/>
    <col min="774" max="774" width="11.28515625" style="89" customWidth="1"/>
    <col min="775" max="1024" width="9.140625" style="89"/>
    <col min="1025" max="1025" width="5.7109375" style="89" customWidth="1"/>
    <col min="1026" max="1026" width="62.140625" style="89" customWidth="1"/>
    <col min="1027" max="1027" width="9.140625" style="89"/>
    <col min="1028" max="1028" width="11" style="89" customWidth="1"/>
    <col min="1029" max="1029" width="15.5703125" style="89" customWidth="1"/>
    <col min="1030" max="1030" width="11.28515625" style="89" customWidth="1"/>
    <col min="1031" max="1280" width="9.140625" style="89"/>
    <col min="1281" max="1281" width="5.7109375" style="89" customWidth="1"/>
    <col min="1282" max="1282" width="62.140625" style="89" customWidth="1"/>
    <col min="1283" max="1283" width="9.140625" style="89"/>
    <col min="1284" max="1284" width="11" style="89" customWidth="1"/>
    <col min="1285" max="1285" width="15.5703125" style="89" customWidth="1"/>
    <col min="1286" max="1286" width="11.28515625" style="89" customWidth="1"/>
    <col min="1287" max="1536" width="9.140625" style="89"/>
    <col min="1537" max="1537" width="5.7109375" style="89" customWidth="1"/>
    <col min="1538" max="1538" width="62.140625" style="89" customWidth="1"/>
    <col min="1539" max="1539" width="9.140625" style="89"/>
    <col min="1540" max="1540" width="11" style="89" customWidth="1"/>
    <col min="1541" max="1541" width="15.5703125" style="89" customWidth="1"/>
    <col min="1542" max="1542" width="11.28515625" style="89" customWidth="1"/>
    <col min="1543" max="1792" width="9.140625" style="89"/>
    <col min="1793" max="1793" width="5.7109375" style="89" customWidth="1"/>
    <col min="1794" max="1794" width="62.140625" style="89" customWidth="1"/>
    <col min="1795" max="1795" width="9.140625" style="89"/>
    <col min="1796" max="1796" width="11" style="89" customWidth="1"/>
    <col min="1797" max="1797" width="15.5703125" style="89" customWidth="1"/>
    <col min="1798" max="1798" width="11.28515625" style="89" customWidth="1"/>
    <col min="1799" max="2048" width="9.140625" style="89"/>
    <col min="2049" max="2049" width="5.7109375" style="89" customWidth="1"/>
    <col min="2050" max="2050" width="62.140625" style="89" customWidth="1"/>
    <col min="2051" max="2051" width="9.140625" style="89"/>
    <col min="2052" max="2052" width="11" style="89" customWidth="1"/>
    <col min="2053" max="2053" width="15.5703125" style="89" customWidth="1"/>
    <col min="2054" max="2054" width="11.28515625" style="89" customWidth="1"/>
    <col min="2055" max="2304" width="9.140625" style="89"/>
    <col min="2305" max="2305" width="5.7109375" style="89" customWidth="1"/>
    <col min="2306" max="2306" width="62.140625" style="89" customWidth="1"/>
    <col min="2307" max="2307" width="9.140625" style="89"/>
    <col min="2308" max="2308" width="11" style="89" customWidth="1"/>
    <col min="2309" max="2309" width="15.5703125" style="89" customWidth="1"/>
    <col min="2310" max="2310" width="11.28515625" style="89" customWidth="1"/>
    <col min="2311" max="2560" width="9.140625" style="89"/>
    <col min="2561" max="2561" width="5.7109375" style="89" customWidth="1"/>
    <col min="2562" max="2562" width="62.140625" style="89" customWidth="1"/>
    <col min="2563" max="2563" width="9.140625" style="89"/>
    <col min="2564" max="2564" width="11" style="89" customWidth="1"/>
    <col min="2565" max="2565" width="15.5703125" style="89" customWidth="1"/>
    <col min="2566" max="2566" width="11.28515625" style="89" customWidth="1"/>
    <col min="2567" max="2816" width="9.140625" style="89"/>
    <col min="2817" max="2817" width="5.7109375" style="89" customWidth="1"/>
    <col min="2818" max="2818" width="62.140625" style="89" customWidth="1"/>
    <col min="2819" max="2819" width="9.140625" style="89"/>
    <col min="2820" max="2820" width="11" style="89" customWidth="1"/>
    <col min="2821" max="2821" width="15.5703125" style="89" customWidth="1"/>
    <col min="2822" max="2822" width="11.28515625" style="89" customWidth="1"/>
    <col min="2823" max="3072" width="9.140625" style="89"/>
    <col min="3073" max="3073" width="5.7109375" style="89" customWidth="1"/>
    <col min="3074" max="3074" width="62.140625" style="89" customWidth="1"/>
    <col min="3075" max="3075" width="9.140625" style="89"/>
    <col min="3076" max="3076" width="11" style="89" customWidth="1"/>
    <col min="3077" max="3077" width="15.5703125" style="89" customWidth="1"/>
    <col min="3078" max="3078" width="11.28515625" style="89" customWidth="1"/>
    <col min="3079" max="3328" width="9.140625" style="89"/>
    <col min="3329" max="3329" width="5.7109375" style="89" customWidth="1"/>
    <col min="3330" max="3330" width="62.140625" style="89" customWidth="1"/>
    <col min="3331" max="3331" width="9.140625" style="89"/>
    <col min="3332" max="3332" width="11" style="89" customWidth="1"/>
    <col min="3333" max="3333" width="15.5703125" style="89" customWidth="1"/>
    <col min="3334" max="3334" width="11.28515625" style="89" customWidth="1"/>
    <col min="3335" max="3584" width="9.140625" style="89"/>
    <col min="3585" max="3585" width="5.7109375" style="89" customWidth="1"/>
    <col min="3586" max="3586" width="62.140625" style="89" customWidth="1"/>
    <col min="3587" max="3587" width="9.140625" style="89"/>
    <col min="3588" max="3588" width="11" style="89" customWidth="1"/>
    <col min="3589" max="3589" width="15.5703125" style="89" customWidth="1"/>
    <col min="3590" max="3590" width="11.28515625" style="89" customWidth="1"/>
    <col min="3591" max="3840" width="9.140625" style="89"/>
    <col min="3841" max="3841" width="5.7109375" style="89" customWidth="1"/>
    <col min="3842" max="3842" width="62.140625" style="89" customWidth="1"/>
    <col min="3843" max="3843" width="9.140625" style="89"/>
    <col min="3844" max="3844" width="11" style="89" customWidth="1"/>
    <col min="3845" max="3845" width="15.5703125" style="89" customWidth="1"/>
    <col min="3846" max="3846" width="11.28515625" style="89" customWidth="1"/>
    <col min="3847" max="4096" width="9.140625" style="89"/>
    <col min="4097" max="4097" width="5.7109375" style="89" customWidth="1"/>
    <col min="4098" max="4098" width="62.140625" style="89" customWidth="1"/>
    <col min="4099" max="4099" width="9.140625" style="89"/>
    <col min="4100" max="4100" width="11" style="89" customWidth="1"/>
    <col min="4101" max="4101" width="15.5703125" style="89" customWidth="1"/>
    <col min="4102" max="4102" width="11.28515625" style="89" customWidth="1"/>
    <col min="4103" max="4352" width="9.140625" style="89"/>
    <col min="4353" max="4353" width="5.7109375" style="89" customWidth="1"/>
    <col min="4354" max="4354" width="62.140625" style="89" customWidth="1"/>
    <col min="4355" max="4355" width="9.140625" style="89"/>
    <col min="4356" max="4356" width="11" style="89" customWidth="1"/>
    <col min="4357" max="4357" width="15.5703125" style="89" customWidth="1"/>
    <col min="4358" max="4358" width="11.28515625" style="89" customWidth="1"/>
    <col min="4359" max="4608" width="9.140625" style="89"/>
    <col min="4609" max="4609" width="5.7109375" style="89" customWidth="1"/>
    <col min="4610" max="4610" width="62.140625" style="89" customWidth="1"/>
    <col min="4611" max="4611" width="9.140625" style="89"/>
    <col min="4612" max="4612" width="11" style="89" customWidth="1"/>
    <col min="4613" max="4613" width="15.5703125" style="89" customWidth="1"/>
    <col min="4614" max="4614" width="11.28515625" style="89" customWidth="1"/>
    <col min="4615" max="4864" width="9.140625" style="89"/>
    <col min="4865" max="4865" width="5.7109375" style="89" customWidth="1"/>
    <col min="4866" max="4866" width="62.140625" style="89" customWidth="1"/>
    <col min="4867" max="4867" width="9.140625" style="89"/>
    <col min="4868" max="4868" width="11" style="89" customWidth="1"/>
    <col min="4869" max="4869" width="15.5703125" style="89" customWidth="1"/>
    <col min="4870" max="4870" width="11.28515625" style="89" customWidth="1"/>
    <col min="4871" max="5120" width="9.140625" style="89"/>
    <col min="5121" max="5121" width="5.7109375" style="89" customWidth="1"/>
    <col min="5122" max="5122" width="62.140625" style="89" customWidth="1"/>
    <col min="5123" max="5123" width="9.140625" style="89"/>
    <col min="5124" max="5124" width="11" style="89" customWidth="1"/>
    <col min="5125" max="5125" width="15.5703125" style="89" customWidth="1"/>
    <col min="5126" max="5126" width="11.28515625" style="89" customWidth="1"/>
    <col min="5127" max="5376" width="9.140625" style="89"/>
    <col min="5377" max="5377" width="5.7109375" style="89" customWidth="1"/>
    <col min="5378" max="5378" width="62.140625" style="89" customWidth="1"/>
    <col min="5379" max="5379" width="9.140625" style="89"/>
    <col min="5380" max="5380" width="11" style="89" customWidth="1"/>
    <col min="5381" max="5381" width="15.5703125" style="89" customWidth="1"/>
    <col min="5382" max="5382" width="11.28515625" style="89" customWidth="1"/>
    <col min="5383" max="5632" width="9.140625" style="89"/>
    <col min="5633" max="5633" width="5.7109375" style="89" customWidth="1"/>
    <col min="5634" max="5634" width="62.140625" style="89" customWidth="1"/>
    <col min="5635" max="5635" width="9.140625" style="89"/>
    <col min="5636" max="5636" width="11" style="89" customWidth="1"/>
    <col min="5637" max="5637" width="15.5703125" style="89" customWidth="1"/>
    <col min="5638" max="5638" width="11.28515625" style="89" customWidth="1"/>
    <col min="5639" max="5888" width="9.140625" style="89"/>
    <col min="5889" max="5889" width="5.7109375" style="89" customWidth="1"/>
    <col min="5890" max="5890" width="62.140625" style="89" customWidth="1"/>
    <col min="5891" max="5891" width="9.140625" style="89"/>
    <col min="5892" max="5892" width="11" style="89" customWidth="1"/>
    <col min="5893" max="5893" width="15.5703125" style="89" customWidth="1"/>
    <col min="5894" max="5894" width="11.28515625" style="89" customWidth="1"/>
    <col min="5895" max="6144" width="9.140625" style="89"/>
    <col min="6145" max="6145" width="5.7109375" style="89" customWidth="1"/>
    <col min="6146" max="6146" width="62.140625" style="89" customWidth="1"/>
    <col min="6147" max="6147" width="9.140625" style="89"/>
    <col min="6148" max="6148" width="11" style="89" customWidth="1"/>
    <col min="6149" max="6149" width="15.5703125" style="89" customWidth="1"/>
    <col min="6150" max="6150" width="11.28515625" style="89" customWidth="1"/>
    <col min="6151" max="6400" width="9.140625" style="89"/>
    <col min="6401" max="6401" width="5.7109375" style="89" customWidth="1"/>
    <col min="6402" max="6402" width="62.140625" style="89" customWidth="1"/>
    <col min="6403" max="6403" width="9.140625" style="89"/>
    <col min="6404" max="6404" width="11" style="89" customWidth="1"/>
    <col min="6405" max="6405" width="15.5703125" style="89" customWidth="1"/>
    <col min="6406" max="6406" width="11.28515625" style="89" customWidth="1"/>
    <col min="6407" max="6656" width="9.140625" style="89"/>
    <col min="6657" max="6657" width="5.7109375" style="89" customWidth="1"/>
    <col min="6658" max="6658" width="62.140625" style="89" customWidth="1"/>
    <col min="6659" max="6659" width="9.140625" style="89"/>
    <col min="6660" max="6660" width="11" style="89" customWidth="1"/>
    <col min="6661" max="6661" width="15.5703125" style="89" customWidth="1"/>
    <col min="6662" max="6662" width="11.28515625" style="89" customWidth="1"/>
    <col min="6663" max="6912" width="9.140625" style="89"/>
    <col min="6913" max="6913" width="5.7109375" style="89" customWidth="1"/>
    <col min="6914" max="6914" width="62.140625" style="89" customWidth="1"/>
    <col min="6915" max="6915" width="9.140625" style="89"/>
    <col min="6916" max="6916" width="11" style="89" customWidth="1"/>
    <col min="6917" max="6917" width="15.5703125" style="89" customWidth="1"/>
    <col min="6918" max="6918" width="11.28515625" style="89" customWidth="1"/>
    <col min="6919" max="7168" width="9.140625" style="89"/>
    <col min="7169" max="7169" width="5.7109375" style="89" customWidth="1"/>
    <col min="7170" max="7170" width="62.140625" style="89" customWidth="1"/>
    <col min="7171" max="7171" width="9.140625" style="89"/>
    <col min="7172" max="7172" width="11" style="89" customWidth="1"/>
    <col min="7173" max="7173" width="15.5703125" style="89" customWidth="1"/>
    <col min="7174" max="7174" width="11.28515625" style="89" customWidth="1"/>
    <col min="7175" max="7424" width="9.140625" style="89"/>
    <col min="7425" max="7425" width="5.7109375" style="89" customWidth="1"/>
    <col min="7426" max="7426" width="62.140625" style="89" customWidth="1"/>
    <col min="7427" max="7427" width="9.140625" style="89"/>
    <col min="7428" max="7428" width="11" style="89" customWidth="1"/>
    <col min="7429" max="7429" width="15.5703125" style="89" customWidth="1"/>
    <col min="7430" max="7430" width="11.28515625" style="89" customWidth="1"/>
    <col min="7431" max="7680" width="9.140625" style="89"/>
    <col min="7681" max="7681" width="5.7109375" style="89" customWidth="1"/>
    <col min="7682" max="7682" width="62.140625" style="89" customWidth="1"/>
    <col min="7683" max="7683" width="9.140625" style="89"/>
    <col min="7684" max="7684" width="11" style="89" customWidth="1"/>
    <col min="7685" max="7685" width="15.5703125" style="89" customWidth="1"/>
    <col min="7686" max="7686" width="11.28515625" style="89" customWidth="1"/>
    <col min="7687" max="7936" width="9.140625" style="89"/>
    <col min="7937" max="7937" width="5.7109375" style="89" customWidth="1"/>
    <col min="7938" max="7938" width="62.140625" style="89" customWidth="1"/>
    <col min="7939" max="7939" width="9.140625" style="89"/>
    <col min="7940" max="7940" width="11" style="89" customWidth="1"/>
    <col min="7941" max="7941" width="15.5703125" style="89" customWidth="1"/>
    <col min="7942" max="7942" width="11.28515625" style="89" customWidth="1"/>
    <col min="7943" max="8192" width="9.140625" style="89"/>
    <col min="8193" max="8193" width="5.7109375" style="89" customWidth="1"/>
    <col min="8194" max="8194" width="62.140625" style="89" customWidth="1"/>
    <col min="8195" max="8195" width="9.140625" style="89"/>
    <col min="8196" max="8196" width="11" style="89" customWidth="1"/>
    <col min="8197" max="8197" width="15.5703125" style="89" customWidth="1"/>
    <col min="8198" max="8198" width="11.28515625" style="89" customWidth="1"/>
    <col min="8199" max="8448" width="9.140625" style="89"/>
    <col min="8449" max="8449" width="5.7109375" style="89" customWidth="1"/>
    <col min="8450" max="8450" width="62.140625" style="89" customWidth="1"/>
    <col min="8451" max="8451" width="9.140625" style="89"/>
    <col min="8452" max="8452" width="11" style="89" customWidth="1"/>
    <col min="8453" max="8453" width="15.5703125" style="89" customWidth="1"/>
    <col min="8454" max="8454" width="11.28515625" style="89" customWidth="1"/>
    <col min="8455" max="8704" width="9.140625" style="89"/>
    <col min="8705" max="8705" width="5.7109375" style="89" customWidth="1"/>
    <col min="8706" max="8706" width="62.140625" style="89" customWidth="1"/>
    <col min="8707" max="8707" width="9.140625" style="89"/>
    <col min="8708" max="8708" width="11" style="89" customWidth="1"/>
    <col min="8709" max="8709" width="15.5703125" style="89" customWidth="1"/>
    <col min="8710" max="8710" width="11.28515625" style="89" customWidth="1"/>
    <col min="8711" max="8960" width="9.140625" style="89"/>
    <col min="8961" max="8961" width="5.7109375" style="89" customWidth="1"/>
    <col min="8962" max="8962" width="62.140625" style="89" customWidth="1"/>
    <col min="8963" max="8963" width="9.140625" style="89"/>
    <col min="8964" max="8964" width="11" style="89" customWidth="1"/>
    <col min="8965" max="8965" width="15.5703125" style="89" customWidth="1"/>
    <col min="8966" max="8966" width="11.28515625" style="89" customWidth="1"/>
    <col min="8967" max="9216" width="9.140625" style="89"/>
    <col min="9217" max="9217" width="5.7109375" style="89" customWidth="1"/>
    <col min="9218" max="9218" width="62.140625" style="89" customWidth="1"/>
    <col min="9219" max="9219" width="9.140625" style="89"/>
    <col min="9220" max="9220" width="11" style="89" customWidth="1"/>
    <col min="9221" max="9221" width="15.5703125" style="89" customWidth="1"/>
    <col min="9222" max="9222" width="11.28515625" style="89" customWidth="1"/>
    <col min="9223" max="9472" width="9.140625" style="89"/>
    <col min="9473" max="9473" width="5.7109375" style="89" customWidth="1"/>
    <col min="9474" max="9474" width="62.140625" style="89" customWidth="1"/>
    <col min="9475" max="9475" width="9.140625" style="89"/>
    <col min="9476" max="9476" width="11" style="89" customWidth="1"/>
    <col min="9477" max="9477" width="15.5703125" style="89" customWidth="1"/>
    <col min="9478" max="9478" width="11.28515625" style="89" customWidth="1"/>
    <col min="9479" max="9728" width="9.140625" style="89"/>
    <col min="9729" max="9729" width="5.7109375" style="89" customWidth="1"/>
    <col min="9730" max="9730" width="62.140625" style="89" customWidth="1"/>
    <col min="9731" max="9731" width="9.140625" style="89"/>
    <col min="9732" max="9732" width="11" style="89" customWidth="1"/>
    <col min="9733" max="9733" width="15.5703125" style="89" customWidth="1"/>
    <col min="9734" max="9734" width="11.28515625" style="89" customWidth="1"/>
    <col min="9735" max="9984" width="9.140625" style="89"/>
    <col min="9985" max="9985" width="5.7109375" style="89" customWidth="1"/>
    <col min="9986" max="9986" width="62.140625" style="89" customWidth="1"/>
    <col min="9987" max="9987" width="9.140625" style="89"/>
    <col min="9988" max="9988" width="11" style="89" customWidth="1"/>
    <col min="9989" max="9989" width="15.5703125" style="89" customWidth="1"/>
    <col min="9990" max="9990" width="11.28515625" style="89" customWidth="1"/>
    <col min="9991" max="10240" width="9.140625" style="89"/>
    <col min="10241" max="10241" width="5.7109375" style="89" customWidth="1"/>
    <col min="10242" max="10242" width="62.140625" style="89" customWidth="1"/>
    <col min="10243" max="10243" width="9.140625" style="89"/>
    <col min="10244" max="10244" width="11" style="89" customWidth="1"/>
    <col min="10245" max="10245" width="15.5703125" style="89" customWidth="1"/>
    <col min="10246" max="10246" width="11.28515625" style="89" customWidth="1"/>
    <col min="10247" max="10496" width="9.140625" style="89"/>
    <col min="10497" max="10497" width="5.7109375" style="89" customWidth="1"/>
    <col min="10498" max="10498" width="62.140625" style="89" customWidth="1"/>
    <col min="10499" max="10499" width="9.140625" style="89"/>
    <col min="10500" max="10500" width="11" style="89" customWidth="1"/>
    <col min="10501" max="10501" width="15.5703125" style="89" customWidth="1"/>
    <col min="10502" max="10502" width="11.28515625" style="89" customWidth="1"/>
    <col min="10503" max="10752" width="9.140625" style="89"/>
    <col min="10753" max="10753" width="5.7109375" style="89" customWidth="1"/>
    <col min="10754" max="10754" width="62.140625" style="89" customWidth="1"/>
    <col min="10755" max="10755" width="9.140625" style="89"/>
    <col min="10756" max="10756" width="11" style="89" customWidth="1"/>
    <col min="10757" max="10757" width="15.5703125" style="89" customWidth="1"/>
    <col min="10758" max="10758" width="11.28515625" style="89" customWidth="1"/>
    <col min="10759" max="11008" width="9.140625" style="89"/>
    <col min="11009" max="11009" width="5.7109375" style="89" customWidth="1"/>
    <col min="11010" max="11010" width="62.140625" style="89" customWidth="1"/>
    <col min="11011" max="11011" width="9.140625" style="89"/>
    <col min="11012" max="11012" width="11" style="89" customWidth="1"/>
    <col min="11013" max="11013" width="15.5703125" style="89" customWidth="1"/>
    <col min="11014" max="11014" width="11.28515625" style="89" customWidth="1"/>
    <col min="11015" max="11264" width="9.140625" style="89"/>
    <col min="11265" max="11265" width="5.7109375" style="89" customWidth="1"/>
    <col min="11266" max="11266" width="62.140625" style="89" customWidth="1"/>
    <col min="11267" max="11267" width="9.140625" style="89"/>
    <col min="11268" max="11268" width="11" style="89" customWidth="1"/>
    <col min="11269" max="11269" width="15.5703125" style="89" customWidth="1"/>
    <col min="11270" max="11270" width="11.28515625" style="89" customWidth="1"/>
    <col min="11271" max="11520" width="9.140625" style="89"/>
    <col min="11521" max="11521" width="5.7109375" style="89" customWidth="1"/>
    <col min="11522" max="11522" width="62.140625" style="89" customWidth="1"/>
    <col min="11523" max="11523" width="9.140625" style="89"/>
    <col min="11524" max="11524" width="11" style="89" customWidth="1"/>
    <col min="11525" max="11525" width="15.5703125" style="89" customWidth="1"/>
    <col min="11526" max="11526" width="11.28515625" style="89" customWidth="1"/>
    <col min="11527" max="11776" width="9.140625" style="89"/>
    <col min="11777" max="11777" width="5.7109375" style="89" customWidth="1"/>
    <col min="11778" max="11778" width="62.140625" style="89" customWidth="1"/>
    <col min="11779" max="11779" width="9.140625" style="89"/>
    <col min="11780" max="11780" width="11" style="89" customWidth="1"/>
    <col min="11781" max="11781" width="15.5703125" style="89" customWidth="1"/>
    <col min="11782" max="11782" width="11.28515625" style="89" customWidth="1"/>
    <col min="11783" max="12032" width="9.140625" style="89"/>
    <col min="12033" max="12033" width="5.7109375" style="89" customWidth="1"/>
    <col min="12034" max="12034" width="62.140625" style="89" customWidth="1"/>
    <col min="12035" max="12035" width="9.140625" style="89"/>
    <col min="12036" max="12036" width="11" style="89" customWidth="1"/>
    <col min="12037" max="12037" width="15.5703125" style="89" customWidth="1"/>
    <col min="12038" max="12038" width="11.28515625" style="89" customWidth="1"/>
    <col min="12039" max="12288" width="9.140625" style="89"/>
    <col min="12289" max="12289" width="5.7109375" style="89" customWidth="1"/>
    <col min="12290" max="12290" width="62.140625" style="89" customWidth="1"/>
    <col min="12291" max="12291" width="9.140625" style="89"/>
    <col min="12292" max="12292" width="11" style="89" customWidth="1"/>
    <col min="12293" max="12293" width="15.5703125" style="89" customWidth="1"/>
    <col min="12294" max="12294" width="11.28515625" style="89" customWidth="1"/>
    <col min="12295" max="12544" width="9.140625" style="89"/>
    <col min="12545" max="12545" width="5.7109375" style="89" customWidth="1"/>
    <col min="12546" max="12546" width="62.140625" style="89" customWidth="1"/>
    <col min="12547" max="12547" width="9.140625" style="89"/>
    <col min="12548" max="12548" width="11" style="89" customWidth="1"/>
    <col min="12549" max="12549" width="15.5703125" style="89" customWidth="1"/>
    <col min="12550" max="12550" width="11.28515625" style="89" customWidth="1"/>
    <col min="12551" max="12800" width="9.140625" style="89"/>
    <col min="12801" max="12801" width="5.7109375" style="89" customWidth="1"/>
    <col min="12802" max="12802" width="62.140625" style="89" customWidth="1"/>
    <col min="12803" max="12803" width="9.140625" style="89"/>
    <col min="12804" max="12804" width="11" style="89" customWidth="1"/>
    <col min="12805" max="12805" width="15.5703125" style="89" customWidth="1"/>
    <col min="12806" max="12806" width="11.28515625" style="89" customWidth="1"/>
    <col min="12807" max="13056" width="9.140625" style="89"/>
    <col min="13057" max="13057" width="5.7109375" style="89" customWidth="1"/>
    <col min="13058" max="13058" width="62.140625" style="89" customWidth="1"/>
    <col min="13059" max="13059" width="9.140625" style="89"/>
    <col min="13060" max="13060" width="11" style="89" customWidth="1"/>
    <col min="13061" max="13061" width="15.5703125" style="89" customWidth="1"/>
    <col min="13062" max="13062" width="11.28515625" style="89" customWidth="1"/>
    <col min="13063" max="13312" width="9.140625" style="89"/>
    <col min="13313" max="13313" width="5.7109375" style="89" customWidth="1"/>
    <col min="13314" max="13314" width="62.140625" style="89" customWidth="1"/>
    <col min="13315" max="13315" width="9.140625" style="89"/>
    <col min="13316" max="13316" width="11" style="89" customWidth="1"/>
    <col min="13317" max="13317" width="15.5703125" style="89" customWidth="1"/>
    <col min="13318" max="13318" width="11.28515625" style="89" customWidth="1"/>
    <col min="13319" max="13568" width="9.140625" style="89"/>
    <col min="13569" max="13569" width="5.7109375" style="89" customWidth="1"/>
    <col min="13570" max="13570" width="62.140625" style="89" customWidth="1"/>
    <col min="13571" max="13571" width="9.140625" style="89"/>
    <col min="13572" max="13572" width="11" style="89" customWidth="1"/>
    <col min="13573" max="13573" width="15.5703125" style="89" customWidth="1"/>
    <col min="13574" max="13574" width="11.28515625" style="89" customWidth="1"/>
    <col min="13575" max="13824" width="9.140625" style="89"/>
    <col min="13825" max="13825" width="5.7109375" style="89" customWidth="1"/>
    <col min="13826" max="13826" width="62.140625" style="89" customWidth="1"/>
    <col min="13827" max="13827" width="9.140625" style="89"/>
    <col min="13828" max="13828" width="11" style="89" customWidth="1"/>
    <col min="13829" max="13829" width="15.5703125" style="89" customWidth="1"/>
    <col min="13830" max="13830" width="11.28515625" style="89" customWidth="1"/>
    <col min="13831" max="14080" width="9.140625" style="89"/>
    <col min="14081" max="14081" width="5.7109375" style="89" customWidth="1"/>
    <col min="14082" max="14082" width="62.140625" style="89" customWidth="1"/>
    <col min="14083" max="14083" width="9.140625" style="89"/>
    <col min="14084" max="14084" width="11" style="89" customWidth="1"/>
    <col min="14085" max="14085" width="15.5703125" style="89" customWidth="1"/>
    <col min="14086" max="14086" width="11.28515625" style="89" customWidth="1"/>
    <col min="14087" max="14336" width="9.140625" style="89"/>
    <col min="14337" max="14337" width="5.7109375" style="89" customWidth="1"/>
    <col min="14338" max="14338" width="62.140625" style="89" customWidth="1"/>
    <col min="14339" max="14339" width="9.140625" style="89"/>
    <col min="14340" max="14340" width="11" style="89" customWidth="1"/>
    <col min="14341" max="14341" width="15.5703125" style="89" customWidth="1"/>
    <col min="14342" max="14342" width="11.28515625" style="89" customWidth="1"/>
    <col min="14343" max="14592" width="9.140625" style="89"/>
    <col min="14593" max="14593" width="5.7109375" style="89" customWidth="1"/>
    <col min="14594" max="14594" width="62.140625" style="89" customWidth="1"/>
    <col min="14595" max="14595" width="9.140625" style="89"/>
    <col min="14596" max="14596" width="11" style="89" customWidth="1"/>
    <col min="14597" max="14597" width="15.5703125" style="89" customWidth="1"/>
    <col min="14598" max="14598" width="11.28515625" style="89" customWidth="1"/>
    <col min="14599" max="14848" width="9.140625" style="89"/>
    <col min="14849" max="14849" width="5.7109375" style="89" customWidth="1"/>
    <col min="14850" max="14850" width="62.140625" style="89" customWidth="1"/>
    <col min="14851" max="14851" width="9.140625" style="89"/>
    <col min="14852" max="14852" width="11" style="89" customWidth="1"/>
    <col min="14853" max="14853" width="15.5703125" style="89" customWidth="1"/>
    <col min="14854" max="14854" width="11.28515625" style="89" customWidth="1"/>
    <col min="14855" max="15104" width="9.140625" style="89"/>
    <col min="15105" max="15105" width="5.7109375" style="89" customWidth="1"/>
    <col min="15106" max="15106" width="62.140625" style="89" customWidth="1"/>
    <col min="15107" max="15107" width="9.140625" style="89"/>
    <col min="15108" max="15108" width="11" style="89" customWidth="1"/>
    <col min="15109" max="15109" width="15.5703125" style="89" customWidth="1"/>
    <col min="15110" max="15110" width="11.28515625" style="89" customWidth="1"/>
    <col min="15111" max="15360" width="9.140625" style="89"/>
    <col min="15361" max="15361" width="5.7109375" style="89" customWidth="1"/>
    <col min="15362" max="15362" width="62.140625" style="89" customWidth="1"/>
    <col min="15363" max="15363" width="9.140625" style="89"/>
    <col min="15364" max="15364" width="11" style="89" customWidth="1"/>
    <col min="15365" max="15365" width="15.5703125" style="89" customWidth="1"/>
    <col min="15366" max="15366" width="11.28515625" style="89" customWidth="1"/>
    <col min="15367" max="15616" width="9.140625" style="89"/>
    <col min="15617" max="15617" width="5.7109375" style="89" customWidth="1"/>
    <col min="15618" max="15618" width="62.140625" style="89" customWidth="1"/>
    <col min="15619" max="15619" width="9.140625" style="89"/>
    <col min="15620" max="15620" width="11" style="89" customWidth="1"/>
    <col min="15621" max="15621" width="15.5703125" style="89" customWidth="1"/>
    <col min="15622" max="15622" width="11.28515625" style="89" customWidth="1"/>
    <col min="15623" max="15872" width="9.140625" style="89"/>
    <col min="15873" max="15873" width="5.7109375" style="89" customWidth="1"/>
    <col min="15874" max="15874" width="62.140625" style="89" customWidth="1"/>
    <col min="15875" max="15875" width="9.140625" style="89"/>
    <col min="15876" max="15876" width="11" style="89" customWidth="1"/>
    <col min="15877" max="15877" width="15.5703125" style="89" customWidth="1"/>
    <col min="15878" max="15878" width="11.28515625" style="89" customWidth="1"/>
    <col min="15879" max="16128" width="9.140625" style="89"/>
    <col min="16129" max="16129" width="5.7109375" style="89" customWidth="1"/>
    <col min="16130" max="16130" width="62.140625" style="89" customWidth="1"/>
    <col min="16131" max="16131" width="9.140625" style="89"/>
    <col min="16132" max="16132" width="11" style="89" customWidth="1"/>
    <col min="16133" max="16133" width="15.5703125" style="89" customWidth="1"/>
    <col min="16134" max="16134" width="11.28515625" style="89" customWidth="1"/>
    <col min="16135" max="16384" width="9.140625" style="89"/>
  </cols>
  <sheetData>
    <row r="1" spans="1:6" x14ac:dyDescent="0.25">
      <c r="A1" s="126"/>
      <c r="B1" s="95"/>
      <c r="C1" s="335" t="s">
        <v>0</v>
      </c>
      <c r="D1" s="335"/>
      <c r="E1" s="335"/>
    </row>
    <row r="2" spans="1:6" x14ac:dyDescent="0.25">
      <c r="A2" s="95"/>
      <c r="B2" s="95"/>
      <c r="C2" s="335" t="s">
        <v>639</v>
      </c>
      <c r="D2" s="335"/>
      <c r="E2" s="335"/>
    </row>
    <row r="3" spans="1:6" x14ac:dyDescent="0.25">
      <c r="A3" s="335" t="s">
        <v>640</v>
      </c>
      <c r="B3" s="335"/>
      <c r="C3" s="335"/>
      <c r="D3" s="335"/>
      <c r="E3" s="335"/>
    </row>
    <row r="4" spans="1:6" x14ac:dyDescent="0.25">
      <c r="A4" s="126"/>
      <c r="B4" s="335" t="s">
        <v>1</v>
      </c>
      <c r="C4" s="335"/>
      <c r="D4" s="335"/>
      <c r="E4" s="335"/>
    </row>
    <row r="5" spans="1:6" x14ac:dyDescent="0.25">
      <c r="A5" s="98"/>
      <c r="C5" s="97"/>
      <c r="D5" s="89"/>
    </row>
    <row r="6" spans="1:6" x14ac:dyDescent="0.25">
      <c r="A6" s="98"/>
      <c r="B6" s="335" t="s">
        <v>709</v>
      </c>
      <c r="C6" s="335"/>
      <c r="D6" s="335"/>
      <c r="E6" s="335"/>
    </row>
    <row r="7" spans="1:6" x14ac:dyDescent="0.25">
      <c r="A7" s="98"/>
      <c r="B7" s="94"/>
      <c r="C7" s="94"/>
      <c r="D7" s="94"/>
      <c r="E7" s="94"/>
    </row>
    <row r="8" spans="1:6" ht="20.25" customHeight="1" x14ac:dyDescent="0.25">
      <c r="A8" s="336" t="s">
        <v>641</v>
      </c>
      <c r="B8" s="336"/>
      <c r="C8" s="336"/>
      <c r="D8" s="336"/>
      <c r="E8" s="336"/>
    </row>
    <row r="9" spans="1:6" ht="21" customHeight="1" x14ac:dyDescent="0.25">
      <c r="A9" s="333" t="s">
        <v>642</v>
      </c>
      <c r="B9" s="333"/>
      <c r="C9" s="333"/>
      <c r="D9" s="333"/>
      <c r="E9" s="333"/>
    </row>
    <row r="10" spans="1:6" ht="12.75" customHeight="1" x14ac:dyDescent="0.25">
      <c r="A10" s="127"/>
      <c r="B10" s="127"/>
      <c r="C10" s="127"/>
      <c r="D10" s="127"/>
      <c r="E10" s="127"/>
    </row>
    <row r="11" spans="1:6" x14ac:dyDescent="0.25">
      <c r="A11" s="122"/>
      <c r="B11" s="128"/>
      <c r="C11" s="115"/>
      <c r="D11" s="113"/>
      <c r="E11" s="129" t="s">
        <v>715</v>
      </c>
    </row>
    <row r="12" spans="1:6" s="133" customFormat="1" ht="31.5" x14ac:dyDescent="0.25">
      <c r="A12" s="130" t="s">
        <v>643</v>
      </c>
      <c r="B12" s="131" t="s">
        <v>3</v>
      </c>
      <c r="C12" s="130" t="s">
        <v>4</v>
      </c>
      <c r="D12" s="132" t="s">
        <v>5</v>
      </c>
      <c r="E12" s="130" t="s">
        <v>6</v>
      </c>
    </row>
    <row r="13" spans="1:6" s="138" customFormat="1" x14ac:dyDescent="0.25">
      <c r="A13" s="134">
        <v>1</v>
      </c>
      <c r="B13" s="135" t="s">
        <v>429</v>
      </c>
      <c r="C13" s="136">
        <v>4</v>
      </c>
      <c r="D13" s="137">
        <f>12.65*1.11</f>
        <v>14.041500000000001</v>
      </c>
      <c r="E13" s="312">
        <f t="shared" ref="E13:E18" si="0">C13*D13</f>
        <v>56.166000000000004</v>
      </c>
    </row>
    <row r="14" spans="1:6" s="138" customFormat="1" x14ac:dyDescent="0.25">
      <c r="A14" s="134">
        <v>2</v>
      </c>
      <c r="B14" s="135" t="s">
        <v>644</v>
      </c>
      <c r="C14" s="136">
        <v>4</v>
      </c>
      <c r="D14" s="137">
        <f t="shared" ref="D14:D18" si="1">12.65*1.11</f>
        <v>14.041500000000001</v>
      </c>
      <c r="E14" s="312">
        <f t="shared" si="0"/>
        <v>56.166000000000004</v>
      </c>
    </row>
    <row r="15" spans="1:6" x14ac:dyDescent="0.25">
      <c r="A15" s="134">
        <v>3</v>
      </c>
      <c r="B15" s="139" t="s">
        <v>645</v>
      </c>
      <c r="C15" s="109">
        <v>7</v>
      </c>
      <c r="D15" s="137">
        <f t="shared" si="1"/>
        <v>14.041500000000001</v>
      </c>
      <c r="E15" s="275">
        <f t="shared" si="0"/>
        <v>98.290500000000009</v>
      </c>
    </row>
    <row r="16" spans="1:6" x14ac:dyDescent="0.25">
      <c r="A16" s="134">
        <v>4</v>
      </c>
      <c r="B16" s="140" t="s">
        <v>646</v>
      </c>
      <c r="C16" s="109">
        <v>10</v>
      </c>
      <c r="D16" s="137">
        <f t="shared" si="1"/>
        <v>14.041500000000001</v>
      </c>
      <c r="E16" s="275">
        <f t="shared" si="0"/>
        <v>140.41500000000002</v>
      </c>
      <c r="F16" s="98"/>
    </row>
    <row r="17" spans="1:5" x14ac:dyDescent="0.25">
      <c r="A17" s="134">
        <v>5</v>
      </c>
      <c r="B17" s="139" t="s">
        <v>647</v>
      </c>
      <c r="C17" s="109">
        <v>17</v>
      </c>
      <c r="D17" s="137">
        <f t="shared" si="1"/>
        <v>14.041500000000001</v>
      </c>
      <c r="E17" s="275">
        <f t="shared" si="0"/>
        <v>238.70550000000003</v>
      </c>
    </row>
    <row r="18" spans="1:5" x14ac:dyDescent="0.25">
      <c r="A18" s="134">
        <v>6</v>
      </c>
      <c r="B18" s="140" t="s">
        <v>648</v>
      </c>
      <c r="C18" s="109">
        <v>25</v>
      </c>
      <c r="D18" s="137">
        <f t="shared" si="1"/>
        <v>14.041500000000001</v>
      </c>
      <c r="E18" s="275">
        <f t="shared" si="0"/>
        <v>351.03750000000002</v>
      </c>
    </row>
    <row r="19" spans="1:5" s="138" customFormat="1" x14ac:dyDescent="0.25">
      <c r="A19" s="141"/>
      <c r="B19" s="142"/>
      <c r="C19" s="143"/>
      <c r="D19" s="144"/>
      <c r="E19" s="145"/>
    </row>
    <row r="20" spans="1:5" s="138" customFormat="1" x14ac:dyDescent="0.25">
      <c r="A20" s="146" t="s">
        <v>649</v>
      </c>
      <c r="B20" s="142"/>
      <c r="C20" s="143"/>
      <c r="D20" s="144"/>
      <c r="E20" s="145"/>
    </row>
    <row r="21" spans="1:5" s="138" customFormat="1" x14ac:dyDescent="0.25">
      <c r="A21" s="141"/>
      <c r="B21" s="142" t="s">
        <v>650</v>
      </c>
      <c r="C21" s="143"/>
      <c r="D21" s="144"/>
      <c r="E21" s="145"/>
    </row>
    <row r="22" spans="1:5" s="138" customFormat="1" x14ac:dyDescent="0.25">
      <c r="A22" s="141"/>
      <c r="B22" s="142" t="s">
        <v>651</v>
      </c>
      <c r="C22" s="143"/>
      <c r="D22" s="144"/>
      <c r="E22" s="145"/>
    </row>
    <row r="23" spans="1:5" s="138" customFormat="1" x14ac:dyDescent="0.25">
      <c r="A23" s="141"/>
      <c r="B23" s="142"/>
      <c r="C23" s="143"/>
      <c r="D23" s="144"/>
      <c r="E23" s="145"/>
    </row>
    <row r="24" spans="1:5" s="138" customFormat="1" x14ac:dyDescent="0.25">
      <c r="A24" s="141"/>
      <c r="B24" s="142"/>
      <c r="C24" s="143"/>
      <c r="D24" s="144"/>
      <c r="E24" s="145"/>
    </row>
    <row r="25" spans="1:5" s="138" customFormat="1" x14ac:dyDescent="0.25">
      <c r="A25" s="141"/>
      <c r="B25" s="142"/>
      <c r="C25" s="143"/>
      <c r="D25" s="144"/>
      <c r="E25" s="145"/>
    </row>
    <row r="26" spans="1:5" s="138" customFormat="1" x14ac:dyDescent="0.25">
      <c r="A26" s="141"/>
      <c r="B26" s="142"/>
      <c r="C26" s="143"/>
      <c r="D26" s="144"/>
      <c r="E26" s="145"/>
    </row>
    <row r="27" spans="1:5" s="138" customFormat="1" x14ac:dyDescent="0.25">
      <c r="A27" s="141"/>
      <c r="B27" s="142"/>
      <c r="C27" s="143"/>
      <c r="D27" s="144"/>
      <c r="E27" s="145"/>
    </row>
    <row r="28" spans="1:5" s="138" customFormat="1" x14ac:dyDescent="0.25">
      <c r="A28" s="141"/>
      <c r="B28" s="142"/>
      <c r="C28" s="143"/>
      <c r="D28" s="144"/>
      <c r="E28" s="145"/>
    </row>
    <row r="29" spans="1:5" ht="39" customHeight="1" x14ac:dyDescent="0.25">
      <c r="A29" s="330" t="s">
        <v>634</v>
      </c>
      <c r="B29" s="330"/>
      <c r="D29" s="334" t="s">
        <v>431</v>
      </c>
      <c r="E29" s="334"/>
    </row>
    <row r="30" spans="1:5" ht="12.75" customHeight="1" x14ac:dyDescent="0.25">
      <c r="A30" s="115"/>
      <c r="B30" s="98"/>
    </row>
    <row r="31" spans="1:5" x14ac:dyDescent="0.25">
      <c r="A31" s="118" t="s">
        <v>859</v>
      </c>
    </row>
    <row r="32" spans="1:5" x14ac:dyDescent="0.25">
      <c r="A32" s="115"/>
    </row>
    <row r="33" spans="1:1" x14ac:dyDescent="0.25">
      <c r="A33" s="115"/>
    </row>
    <row r="34" spans="1:1" x14ac:dyDescent="0.25">
      <c r="A34" s="115"/>
    </row>
    <row r="35" spans="1:1" x14ac:dyDescent="0.25">
      <c r="A35" s="115"/>
    </row>
    <row r="36" spans="1:1" x14ac:dyDescent="0.25">
      <c r="A36" s="115"/>
    </row>
    <row r="37" spans="1:1" x14ac:dyDescent="0.25">
      <c r="A37" s="115"/>
    </row>
    <row r="38" spans="1:1" x14ac:dyDescent="0.25">
      <c r="A38" s="115"/>
    </row>
    <row r="39" spans="1:1" x14ac:dyDescent="0.25">
      <c r="A39" s="115"/>
    </row>
    <row r="40" spans="1:1" x14ac:dyDescent="0.25">
      <c r="A40" s="115"/>
    </row>
    <row r="41" spans="1:1" x14ac:dyDescent="0.25">
      <c r="A41" s="115"/>
    </row>
    <row r="42" spans="1:1" x14ac:dyDescent="0.25">
      <c r="A42" s="115"/>
    </row>
    <row r="43" spans="1:1" x14ac:dyDescent="0.25">
      <c r="A43" s="115"/>
    </row>
    <row r="44" spans="1:1" x14ac:dyDescent="0.25">
      <c r="A44" s="115"/>
    </row>
    <row r="45" spans="1:1" x14ac:dyDescent="0.25">
      <c r="A45" s="115"/>
    </row>
    <row r="46" spans="1:1" x14ac:dyDescent="0.25">
      <c r="A46" s="115"/>
    </row>
    <row r="47" spans="1:1" x14ac:dyDescent="0.25">
      <c r="A47" s="115"/>
    </row>
    <row r="48" spans="1:1" x14ac:dyDescent="0.25">
      <c r="A48" s="115"/>
    </row>
    <row r="49" spans="1:1" x14ac:dyDescent="0.25">
      <c r="A49" s="115"/>
    </row>
    <row r="50" spans="1:1" x14ac:dyDescent="0.25">
      <c r="A50" s="115"/>
    </row>
    <row r="51" spans="1:1" x14ac:dyDescent="0.25">
      <c r="A51" s="115"/>
    </row>
    <row r="52" spans="1:1" x14ac:dyDescent="0.25">
      <c r="A52" s="115"/>
    </row>
    <row r="53" spans="1:1" x14ac:dyDescent="0.25">
      <c r="A53" s="115"/>
    </row>
    <row r="54" spans="1:1" x14ac:dyDescent="0.25">
      <c r="A54" s="115"/>
    </row>
    <row r="55" spans="1:1" x14ac:dyDescent="0.25">
      <c r="A55" s="115"/>
    </row>
    <row r="56" spans="1:1" x14ac:dyDescent="0.25">
      <c r="A56" s="115"/>
    </row>
    <row r="57" spans="1:1" x14ac:dyDescent="0.25">
      <c r="A57" s="115"/>
    </row>
    <row r="58" spans="1:1" x14ac:dyDescent="0.25">
      <c r="A58" s="115"/>
    </row>
    <row r="59" spans="1:1" x14ac:dyDescent="0.25">
      <c r="A59" s="115"/>
    </row>
    <row r="60" spans="1:1" x14ac:dyDescent="0.25">
      <c r="A60" s="115"/>
    </row>
    <row r="61" spans="1:1" x14ac:dyDescent="0.25">
      <c r="A61" s="115"/>
    </row>
    <row r="62" spans="1:1" x14ac:dyDescent="0.25">
      <c r="A62" s="115"/>
    </row>
    <row r="63" spans="1:1" x14ac:dyDescent="0.25">
      <c r="A63" s="115"/>
    </row>
    <row r="64" spans="1:1" x14ac:dyDescent="0.25">
      <c r="A64" s="115"/>
    </row>
    <row r="65" spans="1:1" x14ac:dyDescent="0.25">
      <c r="A65" s="115"/>
    </row>
    <row r="66" spans="1:1" x14ac:dyDescent="0.25">
      <c r="A66" s="115"/>
    </row>
    <row r="67" spans="1:1" x14ac:dyDescent="0.25">
      <c r="A67" s="115"/>
    </row>
    <row r="68" spans="1:1" x14ac:dyDescent="0.25">
      <c r="A68" s="115"/>
    </row>
    <row r="69" spans="1:1" x14ac:dyDescent="0.25">
      <c r="A69" s="115"/>
    </row>
    <row r="70" spans="1:1" x14ac:dyDescent="0.25">
      <c r="A70" s="115"/>
    </row>
    <row r="71" spans="1:1" x14ac:dyDescent="0.25">
      <c r="A71" s="115"/>
    </row>
    <row r="72" spans="1:1" x14ac:dyDescent="0.25">
      <c r="A72" s="115"/>
    </row>
    <row r="73" spans="1:1" x14ac:dyDescent="0.25">
      <c r="A73" s="115"/>
    </row>
    <row r="74" spans="1:1" x14ac:dyDescent="0.25">
      <c r="A74" s="115"/>
    </row>
    <row r="75" spans="1:1" x14ac:dyDescent="0.25">
      <c r="A75" s="115"/>
    </row>
    <row r="76" spans="1:1" x14ac:dyDescent="0.25">
      <c r="A76" s="115"/>
    </row>
    <row r="77" spans="1:1" x14ac:dyDescent="0.25">
      <c r="A77" s="115"/>
    </row>
    <row r="78" spans="1:1" x14ac:dyDescent="0.25">
      <c r="A78" s="115"/>
    </row>
    <row r="79" spans="1:1" x14ac:dyDescent="0.25">
      <c r="A79" s="115"/>
    </row>
    <row r="80" spans="1:1" x14ac:dyDescent="0.25">
      <c r="A80" s="115"/>
    </row>
    <row r="81" spans="1:1" x14ac:dyDescent="0.25">
      <c r="A81" s="115"/>
    </row>
    <row r="82" spans="1:1" x14ac:dyDescent="0.25">
      <c r="A82" s="115"/>
    </row>
    <row r="83" spans="1:1" x14ac:dyDescent="0.25">
      <c r="A83" s="115"/>
    </row>
    <row r="84" spans="1:1" x14ac:dyDescent="0.25">
      <c r="A84" s="115"/>
    </row>
    <row r="85" spans="1:1" x14ac:dyDescent="0.25">
      <c r="A85" s="115"/>
    </row>
    <row r="86" spans="1:1" x14ac:dyDescent="0.25">
      <c r="A86" s="115"/>
    </row>
    <row r="87" spans="1:1" x14ac:dyDescent="0.25">
      <c r="A87" s="115"/>
    </row>
    <row r="88" spans="1:1" x14ac:dyDescent="0.25">
      <c r="A88" s="115"/>
    </row>
    <row r="89" spans="1:1" x14ac:dyDescent="0.25">
      <c r="A89" s="115"/>
    </row>
    <row r="90" spans="1:1" x14ac:dyDescent="0.25">
      <c r="A90" s="115"/>
    </row>
    <row r="91" spans="1:1" x14ac:dyDescent="0.25">
      <c r="A91" s="115"/>
    </row>
    <row r="92" spans="1:1" x14ac:dyDescent="0.25">
      <c r="A92" s="115"/>
    </row>
    <row r="93" spans="1:1" x14ac:dyDescent="0.25">
      <c r="A93" s="115"/>
    </row>
    <row r="94" spans="1:1" x14ac:dyDescent="0.25">
      <c r="A94" s="115"/>
    </row>
    <row r="95" spans="1:1" x14ac:dyDescent="0.25">
      <c r="A95" s="115"/>
    </row>
    <row r="96" spans="1:1" x14ac:dyDescent="0.25">
      <c r="A96" s="115"/>
    </row>
    <row r="97" spans="1:1" x14ac:dyDescent="0.25">
      <c r="A97" s="115"/>
    </row>
    <row r="98" spans="1:1" x14ac:dyDescent="0.25">
      <c r="A98" s="115"/>
    </row>
    <row r="99" spans="1:1" x14ac:dyDescent="0.25">
      <c r="A99" s="115"/>
    </row>
    <row r="100" spans="1:1" x14ac:dyDescent="0.25">
      <c r="A100" s="115"/>
    </row>
    <row r="101" spans="1:1" x14ac:dyDescent="0.25">
      <c r="A101" s="115"/>
    </row>
    <row r="102" spans="1:1" x14ac:dyDescent="0.25">
      <c r="A102" s="115"/>
    </row>
    <row r="103" spans="1:1" x14ac:dyDescent="0.25">
      <c r="A103" s="115"/>
    </row>
    <row r="104" spans="1:1" x14ac:dyDescent="0.25">
      <c r="A104" s="115"/>
    </row>
    <row r="105" spans="1:1" x14ac:dyDescent="0.25">
      <c r="A105" s="115"/>
    </row>
    <row r="106" spans="1:1" x14ac:dyDescent="0.25">
      <c r="A106" s="115"/>
    </row>
    <row r="107" spans="1:1" x14ac:dyDescent="0.25">
      <c r="A107" s="115"/>
    </row>
    <row r="108" spans="1:1" x14ac:dyDescent="0.25">
      <c r="A108" s="115"/>
    </row>
    <row r="109" spans="1:1" x14ac:dyDescent="0.25">
      <c r="A109" s="115"/>
    </row>
    <row r="110" spans="1:1" x14ac:dyDescent="0.25">
      <c r="A110" s="115"/>
    </row>
    <row r="111" spans="1:1" x14ac:dyDescent="0.25">
      <c r="A111" s="115"/>
    </row>
    <row r="112" spans="1:1" x14ac:dyDescent="0.25">
      <c r="A112" s="115"/>
    </row>
    <row r="113" spans="1:1" x14ac:dyDescent="0.25">
      <c r="A113" s="115"/>
    </row>
    <row r="114" spans="1:1" x14ac:dyDescent="0.25">
      <c r="A114" s="115"/>
    </row>
    <row r="115" spans="1:1" x14ac:dyDescent="0.25">
      <c r="A115" s="115"/>
    </row>
    <row r="116" spans="1:1" x14ac:dyDescent="0.25">
      <c r="A116" s="115"/>
    </row>
    <row r="117" spans="1:1" x14ac:dyDescent="0.25">
      <c r="A117" s="115"/>
    </row>
    <row r="118" spans="1:1" x14ac:dyDescent="0.25">
      <c r="A118" s="115"/>
    </row>
    <row r="119" spans="1:1" x14ac:dyDescent="0.25">
      <c r="A119" s="115"/>
    </row>
    <row r="120" spans="1:1" x14ac:dyDescent="0.25">
      <c r="A120" s="115"/>
    </row>
    <row r="121" spans="1:1" x14ac:dyDescent="0.25">
      <c r="A121" s="115"/>
    </row>
    <row r="122" spans="1:1" x14ac:dyDescent="0.25">
      <c r="A122" s="115"/>
    </row>
    <row r="123" spans="1:1" x14ac:dyDescent="0.25">
      <c r="A123" s="115"/>
    </row>
    <row r="124" spans="1:1" x14ac:dyDescent="0.25">
      <c r="A124" s="115"/>
    </row>
    <row r="125" spans="1:1" x14ac:dyDescent="0.25">
      <c r="A125" s="115"/>
    </row>
    <row r="126" spans="1:1" x14ac:dyDescent="0.25">
      <c r="A126" s="115"/>
    </row>
    <row r="127" spans="1:1" x14ac:dyDescent="0.25">
      <c r="A127" s="115"/>
    </row>
    <row r="128" spans="1:1" x14ac:dyDescent="0.25">
      <c r="A128" s="115"/>
    </row>
    <row r="129" spans="1:1" x14ac:dyDescent="0.25">
      <c r="A129" s="115"/>
    </row>
    <row r="130" spans="1:1" x14ac:dyDescent="0.25">
      <c r="A130" s="115"/>
    </row>
    <row r="131" spans="1:1" x14ac:dyDescent="0.25">
      <c r="A131" s="115"/>
    </row>
    <row r="132" spans="1:1" x14ac:dyDescent="0.25">
      <c r="A132" s="115"/>
    </row>
    <row r="133" spans="1:1" x14ac:dyDescent="0.25">
      <c r="A133" s="115"/>
    </row>
    <row r="134" spans="1:1" x14ac:dyDescent="0.25">
      <c r="A134" s="115"/>
    </row>
    <row r="135" spans="1:1" x14ac:dyDescent="0.25">
      <c r="A135" s="115"/>
    </row>
    <row r="136" spans="1:1" x14ac:dyDescent="0.25">
      <c r="A136" s="115"/>
    </row>
    <row r="137" spans="1:1" x14ac:dyDescent="0.25">
      <c r="A137" s="115"/>
    </row>
    <row r="138" spans="1:1" x14ac:dyDescent="0.25">
      <c r="A138" s="115"/>
    </row>
    <row r="139" spans="1:1" x14ac:dyDescent="0.25">
      <c r="A139" s="115"/>
    </row>
    <row r="140" spans="1:1" x14ac:dyDescent="0.25">
      <c r="A140" s="115"/>
    </row>
    <row r="141" spans="1:1" x14ac:dyDescent="0.25">
      <c r="A141" s="115"/>
    </row>
    <row r="142" spans="1:1" x14ac:dyDescent="0.25">
      <c r="A142" s="115"/>
    </row>
    <row r="143" spans="1:1" x14ac:dyDescent="0.25">
      <c r="A143" s="115"/>
    </row>
    <row r="144" spans="1:1" x14ac:dyDescent="0.25">
      <c r="A144" s="115"/>
    </row>
    <row r="145" spans="1:1" x14ac:dyDescent="0.25">
      <c r="A145" s="115"/>
    </row>
    <row r="146" spans="1:1" x14ac:dyDescent="0.25">
      <c r="A146" s="115"/>
    </row>
    <row r="147" spans="1:1" x14ac:dyDescent="0.25">
      <c r="A147" s="115"/>
    </row>
    <row r="148" spans="1:1" x14ac:dyDescent="0.25">
      <c r="A148" s="115"/>
    </row>
    <row r="149" spans="1:1" x14ac:dyDescent="0.25">
      <c r="A149" s="115"/>
    </row>
    <row r="150" spans="1:1" x14ac:dyDescent="0.25">
      <c r="A150" s="115"/>
    </row>
    <row r="151" spans="1:1" x14ac:dyDescent="0.25">
      <c r="A151" s="115"/>
    </row>
    <row r="152" spans="1:1" x14ac:dyDescent="0.25">
      <c r="A152" s="115"/>
    </row>
    <row r="153" spans="1:1" x14ac:dyDescent="0.25">
      <c r="A153" s="115"/>
    </row>
    <row r="154" spans="1:1" x14ac:dyDescent="0.25">
      <c r="A154" s="115"/>
    </row>
    <row r="155" spans="1:1" x14ac:dyDescent="0.25">
      <c r="A155" s="115"/>
    </row>
    <row r="156" spans="1:1" x14ac:dyDescent="0.25">
      <c r="A156" s="115"/>
    </row>
    <row r="157" spans="1:1" x14ac:dyDescent="0.25">
      <c r="A157" s="115"/>
    </row>
    <row r="158" spans="1:1" x14ac:dyDescent="0.25">
      <c r="A158" s="115"/>
    </row>
    <row r="159" spans="1:1" x14ac:dyDescent="0.25">
      <c r="A159" s="115"/>
    </row>
    <row r="160" spans="1:1" x14ac:dyDescent="0.25">
      <c r="A160" s="115"/>
    </row>
    <row r="161" spans="1:1" x14ac:dyDescent="0.25">
      <c r="A161" s="115"/>
    </row>
    <row r="162" spans="1:1" x14ac:dyDescent="0.25">
      <c r="A162" s="115"/>
    </row>
    <row r="163" spans="1:1" x14ac:dyDescent="0.25">
      <c r="A163" s="115"/>
    </row>
    <row r="164" spans="1:1" x14ac:dyDescent="0.25">
      <c r="A164" s="115"/>
    </row>
    <row r="165" spans="1:1" x14ac:dyDescent="0.25">
      <c r="A165" s="115"/>
    </row>
    <row r="166" spans="1:1" x14ac:dyDescent="0.25">
      <c r="A166" s="115"/>
    </row>
    <row r="167" spans="1:1" x14ac:dyDescent="0.25">
      <c r="A167" s="115"/>
    </row>
    <row r="168" spans="1:1" x14ac:dyDescent="0.25">
      <c r="A168" s="115"/>
    </row>
    <row r="169" spans="1:1" x14ac:dyDescent="0.25">
      <c r="A169" s="115"/>
    </row>
    <row r="170" spans="1:1" x14ac:dyDescent="0.25">
      <c r="A170" s="115"/>
    </row>
    <row r="171" spans="1:1" x14ac:dyDescent="0.25">
      <c r="A171" s="115"/>
    </row>
    <row r="172" spans="1:1" x14ac:dyDescent="0.25">
      <c r="A172" s="115"/>
    </row>
    <row r="173" spans="1:1" x14ac:dyDescent="0.25">
      <c r="A173" s="115"/>
    </row>
    <row r="174" spans="1:1" x14ac:dyDescent="0.25">
      <c r="A174" s="115"/>
    </row>
    <row r="175" spans="1:1" x14ac:dyDescent="0.25">
      <c r="A175" s="115"/>
    </row>
    <row r="176" spans="1:1" x14ac:dyDescent="0.25">
      <c r="A176" s="115"/>
    </row>
    <row r="177" spans="1:1" x14ac:dyDescent="0.25">
      <c r="A177" s="115"/>
    </row>
    <row r="178" spans="1:1" x14ac:dyDescent="0.25">
      <c r="A178" s="115"/>
    </row>
    <row r="179" spans="1:1" x14ac:dyDescent="0.25">
      <c r="A179" s="115"/>
    </row>
    <row r="180" spans="1:1" x14ac:dyDescent="0.25">
      <c r="A180" s="115"/>
    </row>
    <row r="181" spans="1:1" x14ac:dyDescent="0.25">
      <c r="A181" s="115"/>
    </row>
    <row r="182" spans="1:1" x14ac:dyDescent="0.25">
      <c r="A182" s="115"/>
    </row>
    <row r="183" spans="1:1" x14ac:dyDescent="0.25">
      <c r="A183" s="115"/>
    </row>
    <row r="184" spans="1:1" x14ac:dyDescent="0.25">
      <c r="A184" s="115"/>
    </row>
    <row r="185" spans="1:1" x14ac:dyDescent="0.25">
      <c r="A185" s="115"/>
    </row>
    <row r="186" spans="1:1" x14ac:dyDescent="0.25">
      <c r="A186" s="115"/>
    </row>
    <row r="187" spans="1:1" x14ac:dyDescent="0.25">
      <c r="A187" s="115"/>
    </row>
    <row r="188" spans="1:1" x14ac:dyDescent="0.25">
      <c r="A188" s="115"/>
    </row>
    <row r="189" spans="1:1" x14ac:dyDescent="0.25">
      <c r="A189" s="115"/>
    </row>
    <row r="190" spans="1:1" x14ac:dyDescent="0.25">
      <c r="A190" s="115"/>
    </row>
    <row r="191" spans="1:1" x14ac:dyDescent="0.25">
      <c r="A191" s="115"/>
    </row>
    <row r="192" spans="1:1" x14ac:dyDescent="0.25">
      <c r="A192" s="115"/>
    </row>
    <row r="193" spans="1:1" x14ac:dyDescent="0.25">
      <c r="A193" s="115"/>
    </row>
    <row r="194" spans="1:1" x14ac:dyDescent="0.25">
      <c r="A194" s="115"/>
    </row>
    <row r="195" spans="1:1" x14ac:dyDescent="0.25">
      <c r="A195" s="115"/>
    </row>
    <row r="196" spans="1:1" x14ac:dyDescent="0.25">
      <c r="A196" s="115"/>
    </row>
    <row r="197" spans="1:1" x14ac:dyDescent="0.25">
      <c r="A197" s="115"/>
    </row>
    <row r="198" spans="1:1" x14ac:dyDescent="0.25">
      <c r="A198" s="115"/>
    </row>
    <row r="199" spans="1:1" x14ac:dyDescent="0.25">
      <c r="A199" s="115"/>
    </row>
    <row r="200" spans="1:1" x14ac:dyDescent="0.25">
      <c r="A200" s="115"/>
    </row>
    <row r="201" spans="1:1" x14ac:dyDescent="0.25">
      <c r="A201" s="115"/>
    </row>
    <row r="202" spans="1:1" x14ac:dyDescent="0.25">
      <c r="A202" s="115"/>
    </row>
    <row r="203" spans="1:1" x14ac:dyDescent="0.25">
      <c r="A203" s="115"/>
    </row>
    <row r="204" spans="1:1" x14ac:dyDescent="0.25">
      <c r="A204" s="115"/>
    </row>
    <row r="205" spans="1:1" x14ac:dyDescent="0.25">
      <c r="A205" s="115"/>
    </row>
    <row r="206" spans="1:1" x14ac:dyDescent="0.25">
      <c r="A206" s="115"/>
    </row>
    <row r="207" spans="1:1" x14ac:dyDescent="0.25">
      <c r="A207" s="115"/>
    </row>
    <row r="208" spans="1:1" x14ac:dyDescent="0.25">
      <c r="A208" s="115"/>
    </row>
    <row r="209" spans="1:1" x14ac:dyDescent="0.25">
      <c r="A209" s="115"/>
    </row>
    <row r="210" spans="1:1" x14ac:dyDescent="0.25">
      <c r="A210" s="115"/>
    </row>
    <row r="211" spans="1:1" x14ac:dyDescent="0.25">
      <c r="A211" s="115"/>
    </row>
    <row r="212" spans="1:1" x14ac:dyDescent="0.25">
      <c r="A212" s="115"/>
    </row>
    <row r="213" spans="1:1" x14ac:dyDescent="0.25">
      <c r="A213" s="115"/>
    </row>
    <row r="214" spans="1:1" x14ac:dyDescent="0.25">
      <c r="A214" s="115"/>
    </row>
    <row r="215" spans="1:1" x14ac:dyDescent="0.25">
      <c r="A215" s="115"/>
    </row>
    <row r="216" spans="1:1" x14ac:dyDescent="0.25">
      <c r="A216" s="115"/>
    </row>
    <row r="217" spans="1:1" x14ac:dyDescent="0.25">
      <c r="A217" s="115"/>
    </row>
    <row r="218" spans="1:1" x14ac:dyDescent="0.25">
      <c r="A218" s="115"/>
    </row>
    <row r="219" spans="1:1" x14ac:dyDescent="0.25">
      <c r="A219" s="115"/>
    </row>
    <row r="220" spans="1:1" x14ac:dyDescent="0.25">
      <c r="A220" s="115"/>
    </row>
    <row r="221" spans="1:1" x14ac:dyDescent="0.25">
      <c r="A221" s="115"/>
    </row>
    <row r="222" spans="1:1" x14ac:dyDescent="0.25">
      <c r="A222" s="115"/>
    </row>
    <row r="223" spans="1:1" x14ac:dyDescent="0.25">
      <c r="A223" s="115"/>
    </row>
    <row r="224" spans="1:1" x14ac:dyDescent="0.25">
      <c r="A224" s="115"/>
    </row>
    <row r="225" spans="1:1" x14ac:dyDescent="0.25">
      <c r="A225" s="115"/>
    </row>
    <row r="226" spans="1:1" x14ac:dyDescent="0.25">
      <c r="A226" s="115"/>
    </row>
    <row r="227" spans="1:1" x14ac:dyDescent="0.25">
      <c r="A227" s="115"/>
    </row>
    <row r="228" spans="1:1" x14ac:dyDescent="0.25">
      <c r="A228" s="115"/>
    </row>
    <row r="229" spans="1:1" x14ac:dyDescent="0.25">
      <c r="A229" s="115"/>
    </row>
    <row r="230" spans="1:1" x14ac:dyDescent="0.25">
      <c r="A230" s="115"/>
    </row>
    <row r="231" spans="1:1" x14ac:dyDescent="0.25">
      <c r="A231" s="115"/>
    </row>
    <row r="232" spans="1:1" x14ac:dyDescent="0.25">
      <c r="A232" s="115"/>
    </row>
    <row r="233" spans="1:1" x14ac:dyDescent="0.25">
      <c r="A233" s="115"/>
    </row>
    <row r="234" spans="1:1" x14ac:dyDescent="0.25">
      <c r="A234" s="115"/>
    </row>
    <row r="235" spans="1:1" x14ac:dyDescent="0.25">
      <c r="A235" s="115"/>
    </row>
    <row r="236" spans="1:1" x14ac:dyDescent="0.25">
      <c r="A236" s="115"/>
    </row>
    <row r="237" spans="1:1" x14ac:dyDescent="0.25">
      <c r="A237" s="115"/>
    </row>
    <row r="238" spans="1:1" x14ac:dyDescent="0.25">
      <c r="A238" s="115"/>
    </row>
    <row r="239" spans="1:1" x14ac:dyDescent="0.25">
      <c r="A239" s="115"/>
    </row>
    <row r="240" spans="1:1" x14ac:dyDescent="0.25">
      <c r="A240" s="115"/>
    </row>
    <row r="241" spans="1:1" x14ac:dyDescent="0.25">
      <c r="A241" s="115"/>
    </row>
    <row r="242" spans="1:1" x14ac:dyDescent="0.25">
      <c r="A242" s="115"/>
    </row>
    <row r="243" spans="1:1" x14ac:dyDescent="0.25">
      <c r="A243" s="115"/>
    </row>
    <row r="244" spans="1:1" x14ac:dyDescent="0.25">
      <c r="A244" s="115"/>
    </row>
    <row r="245" spans="1:1" x14ac:dyDescent="0.25">
      <c r="A245" s="115"/>
    </row>
    <row r="246" spans="1:1" x14ac:dyDescent="0.25">
      <c r="A246" s="115"/>
    </row>
    <row r="247" spans="1:1" x14ac:dyDescent="0.25">
      <c r="A247" s="115"/>
    </row>
    <row r="248" spans="1:1" x14ac:dyDescent="0.25">
      <c r="A248" s="115"/>
    </row>
    <row r="249" spans="1:1" x14ac:dyDescent="0.25">
      <c r="A249" s="115"/>
    </row>
    <row r="250" spans="1:1" x14ac:dyDescent="0.25">
      <c r="A250" s="115"/>
    </row>
    <row r="251" spans="1:1" x14ac:dyDescent="0.25">
      <c r="A251" s="115"/>
    </row>
    <row r="252" spans="1:1" x14ac:dyDescent="0.25">
      <c r="A252" s="115"/>
    </row>
    <row r="253" spans="1:1" x14ac:dyDescent="0.25">
      <c r="A253" s="115"/>
    </row>
    <row r="254" spans="1:1" x14ac:dyDescent="0.25">
      <c r="A254" s="115"/>
    </row>
    <row r="255" spans="1:1" x14ac:dyDescent="0.25">
      <c r="A255" s="115"/>
    </row>
    <row r="256" spans="1:1" x14ac:dyDescent="0.25">
      <c r="A256" s="115"/>
    </row>
    <row r="257" spans="1:1" x14ac:dyDescent="0.25">
      <c r="A257" s="115"/>
    </row>
    <row r="258" spans="1:1" x14ac:dyDescent="0.25">
      <c r="A258" s="115"/>
    </row>
    <row r="259" spans="1:1" x14ac:dyDescent="0.25">
      <c r="A259" s="115"/>
    </row>
    <row r="260" spans="1:1" x14ac:dyDescent="0.25">
      <c r="A260" s="115"/>
    </row>
    <row r="261" spans="1:1" x14ac:dyDescent="0.25">
      <c r="A261" s="115"/>
    </row>
    <row r="262" spans="1:1" x14ac:dyDescent="0.25">
      <c r="A262" s="115"/>
    </row>
    <row r="263" spans="1:1" x14ac:dyDescent="0.25">
      <c r="A263" s="115"/>
    </row>
    <row r="264" spans="1:1" x14ac:dyDescent="0.25">
      <c r="A264" s="115"/>
    </row>
    <row r="265" spans="1:1" x14ac:dyDescent="0.25">
      <c r="A265" s="115"/>
    </row>
    <row r="266" spans="1:1" x14ac:dyDescent="0.25">
      <c r="A266" s="115"/>
    </row>
    <row r="267" spans="1:1" x14ac:dyDescent="0.25">
      <c r="A267" s="115"/>
    </row>
    <row r="268" spans="1:1" x14ac:dyDescent="0.25">
      <c r="A268" s="115"/>
    </row>
    <row r="269" spans="1:1" x14ac:dyDescent="0.25">
      <c r="A269" s="115"/>
    </row>
    <row r="270" spans="1:1" x14ac:dyDescent="0.25">
      <c r="A270" s="115"/>
    </row>
    <row r="271" spans="1:1" x14ac:dyDescent="0.25">
      <c r="A271" s="115"/>
    </row>
    <row r="272" spans="1:1" x14ac:dyDescent="0.25">
      <c r="A272" s="115"/>
    </row>
    <row r="273" spans="1:1" x14ac:dyDescent="0.25">
      <c r="A273" s="115"/>
    </row>
    <row r="274" spans="1:1" x14ac:dyDescent="0.25">
      <c r="A274" s="115"/>
    </row>
    <row r="275" spans="1:1" x14ac:dyDescent="0.25">
      <c r="A275" s="115"/>
    </row>
    <row r="276" spans="1:1" x14ac:dyDescent="0.25">
      <c r="A276" s="115"/>
    </row>
    <row r="277" spans="1:1" x14ac:dyDescent="0.25">
      <c r="A277" s="115"/>
    </row>
    <row r="278" spans="1:1" x14ac:dyDescent="0.25">
      <c r="A278" s="115"/>
    </row>
    <row r="279" spans="1:1" x14ac:dyDescent="0.25">
      <c r="A279" s="115"/>
    </row>
    <row r="280" spans="1:1" x14ac:dyDescent="0.25">
      <c r="A280" s="115"/>
    </row>
    <row r="281" spans="1:1" x14ac:dyDescent="0.25">
      <c r="A281" s="115"/>
    </row>
    <row r="282" spans="1:1" x14ac:dyDescent="0.25">
      <c r="A282" s="115"/>
    </row>
    <row r="283" spans="1:1" x14ac:dyDescent="0.25">
      <c r="A283" s="115"/>
    </row>
    <row r="284" spans="1:1" x14ac:dyDescent="0.25">
      <c r="A284" s="115"/>
    </row>
    <row r="285" spans="1:1" x14ac:dyDescent="0.25">
      <c r="A285" s="115"/>
    </row>
    <row r="286" spans="1:1" x14ac:dyDescent="0.25">
      <c r="A286" s="115"/>
    </row>
    <row r="287" spans="1:1" x14ac:dyDescent="0.25">
      <c r="A287" s="115"/>
    </row>
    <row r="288" spans="1:1" x14ac:dyDescent="0.25">
      <c r="A288" s="115"/>
    </row>
    <row r="289" spans="1:1" x14ac:dyDescent="0.25">
      <c r="A289" s="115"/>
    </row>
    <row r="290" spans="1:1" x14ac:dyDescent="0.25">
      <c r="A290" s="115"/>
    </row>
    <row r="291" spans="1:1" x14ac:dyDescent="0.25">
      <c r="A291" s="115"/>
    </row>
    <row r="292" spans="1:1" x14ac:dyDescent="0.25">
      <c r="A292" s="115"/>
    </row>
    <row r="293" spans="1:1" x14ac:dyDescent="0.25">
      <c r="A293" s="115"/>
    </row>
    <row r="294" spans="1:1" x14ac:dyDescent="0.25">
      <c r="A294" s="115"/>
    </row>
    <row r="295" spans="1:1" x14ac:dyDescent="0.25">
      <c r="A295" s="115"/>
    </row>
    <row r="296" spans="1:1" x14ac:dyDescent="0.25">
      <c r="A296" s="115"/>
    </row>
    <row r="297" spans="1:1" x14ac:dyDescent="0.25">
      <c r="A297" s="115"/>
    </row>
    <row r="298" spans="1:1" x14ac:dyDescent="0.25">
      <c r="A298" s="115"/>
    </row>
    <row r="299" spans="1:1" x14ac:dyDescent="0.25">
      <c r="A299" s="115"/>
    </row>
    <row r="300" spans="1:1" x14ac:dyDescent="0.25">
      <c r="A300" s="115"/>
    </row>
    <row r="301" spans="1:1" x14ac:dyDescent="0.25">
      <c r="A301" s="115"/>
    </row>
    <row r="302" spans="1:1" x14ac:dyDescent="0.25">
      <c r="A302" s="115"/>
    </row>
    <row r="303" spans="1:1" x14ac:dyDescent="0.25">
      <c r="A303" s="115"/>
    </row>
    <row r="304" spans="1:1" x14ac:dyDescent="0.25">
      <c r="A304" s="115"/>
    </row>
    <row r="305" spans="1:1" x14ac:dyDescent="0.25">
      <c r="A305" s="115"/>
    </row>
    <row r="306" spans="1:1" x14ac:dyDescent="0.25">
      <c r="A306" s="115"/>
    </row>
    <row r="307" spans="1:1" x14ac:dyDescent="0.25">
      <c r="A307" s="115"/>
    </row>
    <row r="308" spans="1:1" x14ac:dyDescent="0.25">
      <c r="A308" s="115"/>
    </row>
    <row r="309" spans="1:1" x14ac:dyDescent="0.25">
      <c r="A309" s="115"/>
    </row>
    <row r="310" spans="1:1" x14ac:dyDescent="0.25">
      <c r="A310" s="115"/>
    </row>
    <row r="311" spans="1:1" x14ac:dyDescent="0.25">
      <c r="A311" s="115"/>
    </row>
    <row r="312" spans="1:1" x14ac:dyDescent="0.25">
      <c r="A312" s="115"/>
    </row>
    <row r="313" spans="1:1" x14ac:dyDescent="0.25">
      <c r="A313" s="115"/>
    </row>
    <row r="314" spans="1:1" x14ac:dyDescent="0.25">
      <c r="A314" s="115"/>
    </row>
    <row r="315" spans="1:1" x14ac:dyDescent="0.25">
      <c r="A315" s="115"/>
    </row>
    <row r="316" spans="1:1" x14ac:dyDescent="0.25">
      <c r="A316" s="115"/>
    </row>
    <row r="317" spans="1:1" x14ac:dyDescent="0.25">
      <c r="A317" s="115"/>
    </row>
    <row r="318" spans="1:1" x14ac:dyDescent="0.25">
      <c r="A318" s="115"/>
    </row>
    <row r="319" spans="1:1" x14ac:dyDescent="0.25">
      <c r="A319" s="115"/>
    </row>
    <row r="320" spans="1:1" x14ac:dyDescent="0.25">
      <c r="A320" s="115"/>
    </row>
    <row r="321" spans="1:1" x14ac:dyDescent="0.25">
      <c r="A321" s="115"/>
    </row>
    <row r="322" spans="1:1" x14ac:dyDescent="0.25">
      <c r="A322" s="115"/>
    </row>
    <row r="323" spans="1:1" x14ac:dyDescent="0.25">
      <c r="A323" s="115"/>
    </row>
    <row r="324" spans="1:1" x14ac:dyDescent="0.25">
      <c r="A324" s="115"/>
    </row>
    <row r="325" spans="1:1" x14ac:dyDescent="0.25">
      <c r="A325" s="115"/>
    </row>
    <row r="326" spans="1:1" x14ac:dyDescent="0.25">
      <c r="A326" s="115"/>
    </row>
    <row r="327" spans="1:1" x14ac:dyDescent="0.25">
      <c r="A327" s="115"/>
    </row>
    <row r="328" spans="1:1" x14ac:dyDescent="0.25">
      <c r="A328" s="115"/>
    </row>
    <row r="329" spans="1:1" x14ac:dyDescent="0.25">
      <c r="A329" s="115"/>
    </row>
    <row r="330" spans="1:1" x14ac:dyDescent="0.25">
      <c r="A330" s="115"/>
    </row>
    <row r="331" spans="1:1" x14ac:dyDescent="0.25">
      <c r="A331" s="115"/>
    </row>
    <row r="332" spans="1:1" x14ac:dyDescent="0.25">
      <c r="A332" s="115"/>
    </row>
    <row r="333" spans="1:1" x14ac:dyDescent="0.25">
      <c r="A333" s="115"/>
    </row>
    <row r="334" spans="1:1" x14ac:dyDescent="0.25">
      <c r="A334" s="115"/>
    </row>
    <row r="335" spans="1:1" x14ac:dyDescent="0.25">
      <c r="A335" s="115"/>
    </row>
    <row r="336" spans="1:1" x14ac:dyDescent="0.25">
      <c r="A336" s="115"/>
    </row>
    <row r="337" spans="1:1" x14ac:dyDescent="0.25">
      <c r="A337" s="115"/>
    </row>
    <row r="338" spans="1:1" x14ac:dyDescent="0.25">
      <c r="A338" s="115"/>
    </row>
    <row r="339" spans="1:1" x14ac:dyDescent="0.25">
      <c r="A339" s="115"/>
    </row>
    <row r="340" spans="1:1" x14ac:dyDescent="0.25">
      <c r="A340" s="115"/>
    </row>
    <row r="341" spans="1:1" x14ac:dyDescent="0.25">
      <c r="A341" s="115"/>
    </row>
    <row r="342" spans="1:1" x14ac:dyDescent="0.25">
      <c r="A342" s="115"/>
    </row>
    <row r="343" spans="1:1" x14ac:dyDescent="0.25">
      <c r="A343" s="115"/>
    </row>
    <row r="344" spans="1:1" x14ac:dyDescent="0.25">
      <c r="A344" s="115"/>
    </row>
    <row r="345" spans="1:1" x14ac:dyDescent="0.25">
      <c r="A345" s="115"/>
    </row>
    <row r="346" spans="1:1" x14ac:dyDescent="0.25">
      <c r="A346" s="115"/>
    </row>
    <row r="347" spans="1:1" x14ac:dyDescent="0.25">
      <c r="A347" s="115"/>
    </row>
    <row r="348" spans="1:1" x14ac:dyDescent="0.25">
      <c r="A348" s="115"/>
    </row>
    <row r="349" spans="1:1" x14ac:dyDescent="0.25">
      <c r="A349" s="115"/>
    </row>
    <row r="350" spans="1:1" x14ac:dyDescent="0.25">
      <c r="A350" s="115"/>
    </row>
    <row r="351" spans="1:1" x14ac:dyDescent="0.25">
      <c r="A351" s="115"/>
    </row>
    <row r="352" spans="1:1" x14ac:dyDescent="0.25">
      <c r="A352" s="115"/>
    </row>
    <row r="353" spans="1:1" x14ac:dyDescent="0.25">
      <c r="A353" s="115"/>
    </row>
    <row r="354" spans="1:1" x14ac:dyDescent="0.25">
      <c r="A354" s="115"/>
    </row>
    <row r="355" spans="1:1" x14ac:dyDescent="0.25">
      <c r="A355" s="115"/>
    </row>
    <row r="356" spans="1:1" x14ac:dyDescent="0.25">
      <c r="A356" s="115"/>
    </row>
    <row r="357" spans="1:1" x14ac:dyDescent="0.25">
      <c r="A357" s="115"/>
    </row>
    <row r="358" spans="1:1" x14ac:dyDescent="0.25">
      <c r="A358" s="115"/>
    </row>
    <row r="359" spans="1:1" x14ac:dyDescent="0.25">
      <c r="A359" s="115"/>
    </row>
    <row r="360" spans="1:1" x14ac:dyDescent="0.25">
      <c r="A360" s="115"/>
    </row>
    <row r="361" spans="1:1" x14ac:dyDescent="0.25">
      <c r="A361" s="115"/>
    </row>
    <row r="362" spans="1:1" x14ac:dyDescent="0.25">
      <c r="A362" s="115"/>
    </row>
    <row r="363" spans="1:1" x14ac:dyDescent="0.25">
      <c r="A363" s="115"/>
    </row>
    <row r="364" spans="1:1" x14ac:dyDescent="0.25">
      <c r="A364" s="115"/>
    </row>
    <row r="365" spans="1:1" x14ac:dyDescent="0.25">
      <c r="A365" s="115"/>
    </row>
    <row r="366" spans="1:1" x14ac:dyDescent="0.25">
      <c r="A366" s="115"/>
    </row>
    <row r="367" spans="1:1" x14ac:dyDescent="0.25">
      <c r="A367" s="115"/>
    </row>
    <row r="368" spans="1:1" x14ac:dyDescent="0.25">
      <c r="A368" s="115"/>
    </row>
    <row r="369" spans="1:1" x14ac:dyDescent="0.25">
      <c r="A369" s="115"/>
    </row>
    <row r="370" spans="1:1" x14ac:dyDescent="0.25">
      <c r="A370" s="115"/>
    </row>
    <row r="371" spans="1:1" x14ac:dyDescent="0.25">
      <c r="A371" s="115"/>
    </row>
    <row r="372" spans="1:1" x14ac:dyDescent="0.25">
      <c r="A372" s="115"/>
    </row>
    <row r="373" spans="1:1" x14ac:dyDescent="0.25">
      <c r="A373" s="115"/>
    </row>
    <row r="374" spans="1:1" x14ac:dyDescent="0.25">
      <c r="A374" s="115"/>
    </row>
    <row r="375" spans="1:1" x14ac:dyDescent="0.25">
      <c r="A375" s="115"/>
    </row>
    <row r="376" spans="1:1" x14ac:dyDescent="0.25">
      <c r="A376" s="115"/>
    </row>
    <row r="377" spans="1:1" x14ac:dyDescent="0.25">
      <c r="A377" s="115"/>
    </row>
    <row r="378" spans="1:1" x14ac:dyDescent="0.25">
      <c r="A378" s="115"/>
    </row>
    <row r="379" spans="1:1" x14ac:dyDescent="0.25">
      <c r="A379" s="115"/>
    </row>
    <row r="380" spans="1:1" x14ac:dyDescent="0.25">
      <c r="A380" s="115"/>
    </row>
    <row r="381" spans="1:1" x14ac:dyDescent="0.25">
      <c r="A381" s="115"/>
    </row>
    <row r="382" spans="1:1" x14ac:dyDescent="0.25">
      <c r="A382" s="115"/>
    </row>
    <row r="383" spans="1:1" x14ac:dyDescent="0.25">
      <c r="A383" s="115"/>
    </row>
    <row r="384" spans="1:1" x14ac:dyDescent="0.25">
      <c r="A384" s="115"/>
    </row>
    <row r="385" spans="1:1" x14ac:dyDescent="0.25">
      <c r="A385" s="115"/>
    </row>
    <row r="386" spans="1:1" x14ac:dyDescent="0.25">
      <c r="A386" s="115"/>
    </row>
    <row r="387" spans="1:1" x14ac:dyDescent="0.25">
      <c r="A387" s="115"/>
    </row>
    <row r="388" spans="1:1" x14ac:dyDescent="0.25">
      <c r="A388" s="115"/>
    </row>
    <row r="389" spans="1:1" x14ac:dyDescent="0.25">
      <c r="A389" s="115"/>
    </row>
    <row r="390" spans="1:1" x14ac:dyDescent="0.25">
      <c r="A390" s="115"/>
    </row>
    <row r="391" spans="1:1" x14ac:dyDescent="0.25">
      <c r="A391" s="115"/>
    </row>
    <row r="392" spans="1:1" x14ac:dyDescent="0.25">
      <c r="A392" s="115"/>
    </row>
    <row r="393" spans="1:1" x14ac:dyDescent="0.25">
      <c r="A393" s="115"/>
    </row>
    <row r="394" spans="1:1" x14ac:dyDescent="0.25">
      <c r="A394" s="115"/>
    </row>
    <row r="395" spans="1:1" x14ac:dyDescent="0.25">
      <c r="A395" s="115"/>
    </row>
    <row r="396" spans="1:1" x14ac:dyDescent="0.25">
      <c r="A396" s="115"/>
    </row>
    <row r="397" spans="1:1" x14ac:dyDescent="0.25">
      <c r="A397" s="115"/>
    </row>
    <row r="398" spans="1:1" x14ac:dyDescent="0.25">
      <c r="A398" s="115"/>
    </row>
    <row r="399" spans="1:1" x14ac:dyDescent="0.25">
      <c r="A399" s="115"/>
    </row>
    <row r="400" spans="1:1" x14ac:dyDescent="0.25">
      <c r="A400" s="115"/>
    </row>
    <row r="401" spans="1:1" x14ac:dyDescent="0.25">
      <c r="A401" s="115"/>
    </row>
    <row r="402" spans="1:1" x14ac:dyDescent="0.25">
      <c r="A402" s="115"/>
    </row>
    <row r="403" spans="1:1" x14ac:dyDescent="0.25">
      <c r="A403" s="115"/>
    </row>
    <row r="404" spans="1:1" x14ac:dyDescent="0.25">
      <c r="A404" s="115"/>
    </row>
    <row r="405" spans="1:1" x14ac:dyDescent="0.25">
      <c r="A405" s="115"/>
    </row>
    <row r="406" spans="1:1" x14ac:dyDescent="0.25">
      <c r="A406" s="115"/>
    </row>
    <row r="407" spans="1:1" x14ac:dyDescent="0.25">
      <c r="A407" s="115"/>
    </row>
    <row r="408" spans="1:1" x14ac:dyDescent="0.25">
      <c r="A408" s="115"/>
    </row>
    <row r="409" spans="1:1" x14ac:dyDescent="0.25">
      <c r="A409" s="115"/>
    </row>
    <row r="410" spans="1:1" x14ac:dyDescent="0.25">
      <c r="A410" s="115"/>
    </row>
    <row r="411" spans="1:1" x14ac:dyDescent="0.25">
      <c r="A411" s="115"/>
    </row>
    <row r="412" spans="1:1" x14ac:dyDescent="0.25">
      <c r="A412" s="115"/>
    </row>
    <row r="413" spans="1:1" x14ac:dyDescent="0.25">
      <c r="A413" s="115"/>
    </row>
    <row r="414" spans="1:1" x14ac:dyDescent="0.25">
      <c r="A414" s="115"/>
    </row>
    <row r="415" spans="1:1" x14ac:dyDescent="0.25">
      <c r="A415" s="115"/>
    </row>
    <row r="416" spans="1:1" x14ac:dyDescent="0.25">
      <c r="A416" s="115"/>
    </row>
    <row r="417" spans="1:1" x14ac:dyDescent="0.25">
      <c r="A417" s="115"/>
    </row>
    <row r="418" spans="1:1" x14ac:dyDescent="0.25">
      <c r="A418" s="115"/>
    </row>
    <row r="419" spans="1:1" x14ac:dyDescent="0.25">
      <c r="A419" s="115"/>
    </row>
    <row r="420" spans="1:1" x14ac:dyDescent="0.25">
      <c r="A420" s="115"/>
    </row>
    <row r="421" spans="1:1" x14ac:dyDescent="0.25">
      <c r="A421" s="115"/>
    </row>
    <row r="422" spans="1:1" x14ac:dyDescent="0.25">
      <c r="A422" s="115"/>
    </row>
    <row r="423" spans="1:1" x14ac:dyDescent="0.25">
      <c r="A423" s="115"/>
    </row>
    <row r="424" spans="1:1" x14ac:dyDescent="0.25">
      <c r="A424" s="115"/>
    </row>
    <row r="425" spans="1:1" x14ac:dyDescent="0.25">
      <c r="A425" s="115"/>
    </row>
    <row r="426" spans="1:1" x14ac:dyDescent="0.25">
      <c r="A426" s="115"/>
    </row>
    <row r="427" spans="1:1" x14ac:dyDescent="0.25">
      <c r="A427" s="115"/>
    </row>
    <row r="428" spans="1:1" x14ac:dyDescent="0.25">
      <c r="A428" s="115"/>
    </row>
    <row r="429" spans="1:1" x14ac:dyDescent="0.25">
      <c r="A429" s="115"/>
    </row>
    <row r="430" spans="1:1" x14ac:dyDescent="0.25">
      <c r="A430" s="115"/>
    </row>
    <row r="431" spans="1:1" x14ac:dyDescent="0.25">
      <c r="A431" s="115"/>
    </row>
    <row r="432" spans="1:1" x14ac:dyDescent="0.25">
      <c r="A432" s="115"/>
    </row>
    <row r="433" spans="1:1" x14ac:dyDescent="0.25">
      <c r="A433" s="115"/>
    </row>
    <row r="434" spans="1:1" x14ac:dyDescent="0.25">
      <c r="A434" s="115"/>
    </row>
    <row r="435" spans="1:1" x14ac:dyDescent="0.25">
      <c r="A435" s="115"/>
    </row>
    <row r="436" spans="1:1" x14ac:dyDescent="0.25">
      <c r="A436" s="115"/>
    </row>
    <row r="437" spans="1:1" x14ac:dyDescent="0.25">
      <c r="A437" s="115"/>
    </row>
    <row r="438" spans="1:1" x14ac:dyDescent="0.25">
      <c r="A438" s="115"/>
    </row>
    <row r="439" spans="1:1" x14ac:dyDescent="0.25">
      <c r="A439" s="115"/>
    </row>
    <row r="440" spans="1:1" x14ac:dyDescent="0.25">
      <c r="A440" s="115"/>
    </row>
    <row r="441" spans="1:1" x14ac:dyDescent="0.25">
      <c r="A441" s="115"/>
    </row>
    <row r="442" spans="1:1" x14ac:dyDescent="0.25">
      <c r="A442" s="115"/>
    </row>
    <row r="443" spans="1:1" x14ac:dyDescent="0.25">
      <c r="A443" s="115"/>
    </row>
    <row r="444" spans="1:1" x14ac:dyDescent="0.25">
      <c r="A444" s="115"/>
    </row>
    <row r="445" spans="1:1" x14ac:dyDescent="0.25">
      <c r="A445" s="115"/>
    </row>
    <row r="446" spans="1:1" x14ac:dyDescent="0.25">
      <c r="A446" s="115"/>
    </row>
    <row r="447" spans="1:1" x14ac:dyDescent="0.25">
      <c r="A447" s="115"/>
    </row>
    <row r="448" spans="1:1" x14ac:dyDescent="0.25">
      <c r="A448" s="115"/>
    </row>
    <row r="449" spans="1:1" x14ac:dyDescent="0.25">
      <c r="A449" s="115"/>
    </row>
    <row r="450" spans="1:1" x14ac:dyDescent="0.25">
      <c r="A450" s="115"/>
    </row>
    <row r="451" spans="1:1" x14ac:dyDescent="0.25">
      <c r="A451" s="115"/>
    </row>
    <row r="452" spans="1:1" x14ac:dyDescent="0.25">
      <c r="A452" s="115"/>
    </row>
    <row r="453" spans="1:1" x14ac:dyDescent="0.25">
      <c r="A453" s="115"/>
    </row>
    <row r="454" spans="1:1" x14ac:dyDescent="0.25">
      <c r="A454" s="115"/>
    </row>
    <row r="455" spans="1:1" x14ac:dyDescent="0.25">
      <c r="A455" s="115"/>
    </row>
    <row r="456" spans="1:1" x14ac:dyDescent="0.25">
      <c r="A456" s="115"/>
    </row>
    <row r="457" spans="1:1" x14ac:dyDescent="0.25">
      <c r="A457" s="115"/>
    </row>
    <row r="458" spans="1:1" x14ac:dyDescent="0.25">
      <c r="A458" s="115"/>
    </row>
    <row r="459" spans="1:1" x14ac:dyDescent="0.25">
      <c r="A459" s="115"/>
    </row>
    <row r="460" spans="1:1" x14ac:dyDescent="0.25">
      <c r="A460" s="115"/>
    </row>
    <row r="461" spans="1:1" x14ac:dyDescent="0.25">
      <c r="A461" s="115"/>
    </row>
    <row r="462" spans="1:1" x14ac:dyDescent="0.25">
      <c r="A462" s="115"/>
    </row>
    <row r="463" spans="1:1" x14ac:dyDescent="0.25">
      <c r="A463" s="115"/>
    </row>
    <row r="464" spans="1:1" x14ac:dyDescent="0.25">
      <c r="A464" s="115"/>
    </row>
    <row r="465" spans="1:1" x14ac:dyDescent="0.25">
      <c r="A465" s="115"/>
    </row>
    <row r="466" spans="1:1" x14ac:dyDescent="0.25">
      <c r="A466" s="115"/>
    </row>
    <row r="467" spans="1:1" x14ac:dyDescent="0.25">
      <c r="A467" s="115"/>
    </row>
    <row r="468" spans="1:1" x14ac:dyDescent="0.25">
      <c r="A468" s="115"/>
    </row>
    <row r="469" spans="1:1" x14ac:dyDescent="0.25">
      <c r="A469" s="115"/>
    </row>
    <row r="470" spans="1:1" x14ac:dyDescent="0.25">
      <c r="A470" s="115"/>
    </row>
    <row r="471" spans="1:1" x14ac:dyDescent="0.25">
      <c r="A471" s="115"/>
    </row>
    <row r="472" spans="1:1" x14ac:dyDescent="0.25">
      <c r="A472" s="115"/>
    </row>
    <row r="473" spans="1:1" x14ac:dyDescent="0.25">
      <c r="A473" s="115"/>
    </row>
    <row r="474" spans="1:1" x14ac:dyDescent="0.25">
      <c r="A474" s="115"/>
    </row>
    <row r="475" spans="1:1" x14ac:dyDescent="0.25">
      <c r="A475" s="115"/>
    </row>
    <row r="476" spans="1:1" x14ac:dyDescent="0.25">
      <c r="A476" s="115"/>
    </row>
    <row r="477" spans="1:1" x14ac:dyDescent="0.25">
      <c r="A477" s="115"/>
    </row>
    <row r="478" spans="1:1" x14ac:dyDescent="0.25">
      <c r="A478" s="115"/>
    </row>
    <row r="479" spans="1:1" x14ac:dyDescent="0.25">
      <c r="A479" s="115"/>
    </row>
    <row r="480" spans="1:1" x14ac:dyDescent="0.25">
      <c r="A480" s="115"/>
    </row>
    <row r="481" spans="1:1" x14ac:dyDescent="0.25">
      <c r="A481" s="115"/>
    </row>
    <row r="482" spans="1:1" x14ac:dyDescent="0.25">
      <c r="A482" s="115"/>
    </row>
    <row r="483" spans="1:1" x14ac:dyDescent="0.25">
      <c r="A483" s="115"/>
    </row>
    <row r="484" spans="1:1" x14ac:dyDescent="0.25">
      <c r="A484" s="115"/>
    </row>
    <row r="485" spans="1:1" x14ac:dyDescent="0.25">
      <c r="A485" s="115"/>
    </row>
    <row r="486" spans="1:1" x14ac:dyDescent="0.25">
      <c r="A486" s="115"/>
    </row>
    <row r="487" spans="1:1" x14ac:dyDescent="0.25">
      <c r="A487" s="115"/>
    </row>
    <row r="488" spans="1:1" x14ac:dyDescent="0.25">
      <c r="A488" s="115"/>
    </row>
    <row r="489" spans="1:1" x14ac:dyDescent="0.25">
      <c r="A489" s="115"/>
    </row>
    <row r="490" spans="1:1" x14ac:dyDescent="0.25">
      <c r="A490" s="115"/>
    </row>
    <row r="491" spans="1:1" x14ac:dyDescent="0.25">
      <c r="A491" s="115"/>
    </row>
    <row r="492" spans="1:1" x14ac:dyDescent="0.25">
      <c r="A492" s="115"/>
    </row>
    <row r="493" spans="1:1" x14ac:dyDescent="0.25">
      <c r="A493" s="115"/>
    </row>
    <row r="494" spans="1:1" x14ac:dyDescent="0.25">
      <c r="A494" s="115"/>
    </row>
    <row r="495" spans="1:1" x14ac:dyDescent="0.25">
      <c r="A495" s="115"/>
    </row>
    <row r="496" spans="1:1" x14ac:dyDescent="0.25">
      <c r="A496" s="115"/>
    </row>
    <row r="497" spans="1:1" x14ac:dyDescent="0.25">
      <c r="A497" s="115"/>
    </row>
    <row r="498" spans="1:1" x14ac:dyDescent="0.25">
      <c r="A498" s="115"/>
    </row>
    <row r="499" spans="1:1" x14ac:dyDescent="0.25">
      <c r="A499" s="115"/>
    </row>
    <row r="500" spans="1:1" x14ac:dyDescent="0.25">
      <c r="A500" s="115"/>
    </row>
    <row r="501" spans="1:1" x14ac:dyDescent="0.25">
      <c r="A501" s="115"/>
    </row>
    <row r="502" spans="1:1" x14ac:dyDescent="0.25">
      <c r="A502" s="115"/>
    </row>
    <row r="503" spans="1:1" x14ac:dyDescent="0.25">
      <c r="A503" s="115"/>
    </row>
    <row r="504" spans="1:1" x14ac:dyDescent="0.25">
      <c r="A504" s="115"/>
    </row>
    <row r="505" spans="1:1" x14ac:dyDescent="0.25">
      <c r="A505" s="115"/>
    </row>
    <row r="506" spans="1:1" x14ac:dyDescent="0.25">
      <c r="A506" s="115"/>
    </row>
    <row r="507" spans="1:1" x14ac:dyDescent="0.25">
      <c r="A507" s="115"/>
    </row>
    <row r="508" spans="1:1" x14ac:dyDescent="0.25">
      <c r="A508" s="115"/>
    </row>
    <row r="509" spans="1:1" x14ac:dyDescent="0.25">
      <c r="A509" s="115"/>
    </row>
    <row r="510" spans="1:1" x14ac:dyDescent="0.25">
      <c r="A510" s="115"/>
    </row>
    <row r="511" spans="1:1" x14ac:dyDescent="0.25">
      <c r="A511" s="115"/>
    </row>
    <row r="512" spans="1:1" x14ac:dyDescent="0.25">
      <c r="A512" s="115"/>
    </row>
    <row r="513" spans="1:1" x14ac:dyDescent="0.25">
      <c r="A513" s="115"/>
    </row>
    <row r="514" spans="1:1" x14ac:dyDescent="0.25">
      <c r="A514" s="115"/>
    </row>
    <row r="515" spans="1:1" x14ac:dyDescent="0.25">
      <c r="A515" s="115"/>
    </row>
    <row r="516" spans="1:1" x14ac:dyDescent="0.25">
      <c r="A516" s="115"/>
    </row>
    <row r="517" spans="1:1" x14ac:dyDescent="0.25">
      <c r="A517" s="115"/>
    </row>
    <row r="518" spans="1:1" x14ac:dyDescent="0.25">
      <c r="A518" s="115"/>
    </row>
    <row r="519" spans="1:1" x14ac:dyDescent="0.25">
      <c r="A519" s="115"/>
    </row>
    <row r="520" spans="1:1" x14ac:dyDescent="0.25">
      <c r="A520" s="115"/>
    </row>
    <row r="521" spans="1:1" x14ac:dyDescent="0.25">
      <c r="A521" s="115"/>
    </row>
    <row r="522" spans="1:1" x14ac:dyDescent="0.25">
      <c r="A522" s="115"/>
    </row>
    <row r="523" spans="1:1" x14ac:dyDescent="0.25">
      <c r="A523" s="115"/>
    </row>
    <row r="524" spans="1:1" x14ac:dyDescent="0.25">
      <c r="A524" s="115"/>
    </row>
    <row r="525" spans="1:1" x14ac:dyDescent="0.25">
      <c r="A525" s="115"/>
    </row>
    <row r="526" spans="1:1" x14ac:dyDescent="0.25">
      <c r="A526" s="115"/>
    </row>
    <row r="527" spans="1:1" x14ac:dyDescent="0.25">
      <c r="A527" s="115"/>
    </row>
    <row r="528" spans="1:1" x14ac:dyDescent="0.25">
      <c r="A528" s="115"/>
    </row>
    <row r="529" spans="1:1" x14ac:dyDescent="0.25">
      <c r="A529" s="115"/>
    </row>
    <row r="530" spans="1:1" x14ac:dyDescent="0.25">
      <c r="A530" s="115"/>
    </row>
    <row r="531" spans="1:1" x14ac:dyDescent="0.25">
      <c r="A531" s="115"/>
    </row>
    <row r="532" spans="1:1" x14ac:dyDescent="0.25">
      <c r="A532" s="115"/>
    </row>
    <row r="533" spans="1:1" x14ac:dyDescent="0.25">
      <c r="A533" s="115"/>
    </row>
    <row r="534" spans="1:1" x14ac:dyDescent="0.25">
      <c r="A534" s="115"/>
    </row>
    <row r="535" spans="1:1" x14ac:dyDescent="0.25">
      <c r="A535" s="115"/>
    </row>
    <row r="536" spans="1:1" x14ac:dyDescent="0.25">
      <c r="A536" s="115"/>
    </row>
    <row r="537" spans="1:1" x14ac:dyDescent="0.25">
      <c r="A537" s="115"/>
    </row>
    <row r="538" spans="1:1" x14ac:dyDescent="0.25">
      <c r="A538" s="115"/>
    </row>
    <row r="539" spans="1:1" x14ac:dyDescent="0.25">
      <c r="A539" s="115"/>
    </row>
    <row r="540" spans="1:1" x14ac:dyDescent="0.25">
      <c r="A540" s="115"/>
    </row>
    <row r="541" spans="1:1" x14ac:dyDescent="0.25">
      <c r="A541" s="115"/>
    </row>
    <row r="542" spans="1:1" x14ac:dyDescent="0.25">
      <c r="A542" s="115"/>
    </row>
    <row r="543" spans="1:1" x14ac:dyDescent="0.25">
      <c r="A543" s="115"/>
    </row>
    <row r="544" spans="1:1" x14ac:dyDescent="0.25">
      <c r="A544" s="115"/>
    </row>
    <row r="545" spans="1:1" x14ac:dyDescent="0.25">
      <c r="A545" s="115"/>
    </row>
    <row r="546" spans="1:1" x14ac:dyDescent="0.25">
      <c r="A546" s="115"/>
    </row>
    <row r="547" spans="1:1" x14ac:dyDescent="0.25">
      <c r="A547" s="115"/>
    </row>
    <row r="548" spans="1:1" x14ac:dyDescent="0.25">
      <c r="A548" s="115"/>
    </row>
    <row r="549" spans="1:1" x14ac:dyDescent="0.25">
      <c r="A549" s="115"/>
    </row>
    <row r="550" spans="1:1" x14ac:dyDescent="0.25">
      <c r="A550" s="115"/>
    </row>
    <row r="551" spans="1:1" x14ac:dyDescent="0.25">
      <c r="A551" s="115"/>
    </row>
    <row r="552" spans="1:1" x14ac:dyDescent="0.25">
      <c r="A552" s="115"/>
    </row>
    <row r="553" spans="1:1" x14ac:dyDescent="0.25">
      <c r="A553" s="115"/>
    </row>
    <row r="554" spans="1:1" x14ac:dyDescent="0.25">
      <c r="A554" s="115"/>
    </row>
    <row r="555" spans="1:1" x14ac:dyDescent="0.25">
      <c r="A555" s="115"/>
    </row>
    <row r="556" spans="1:1" x14ac:dyDescent="0.25">
      <c r="A556" s="115"/>
    </row>
    <row r="557" spans="1:1" x14ac:dyDescent="0.25">
      <c r="A557" s="115"/>
    </row>
    <row r="558" spans="1:1" x14ac:dyDescent="0.25">
      <c r="A558" s="115"/>
    </row>
    <row r="559" spans="1:1" x14ac:dyDescent="0.25">
      <c r="A559" s="115"/>
    </row>
    <row r="560" spans="1:1" x14ac:dyDescent="0.25">
      <c r="A560" s="115"/>
    </row>
    <row r="561" spans="1:1" x14ac:dyDescent="0.25">
      <c r="A561" s="115"/>
    </row>
    <row r="562" spans="1:1" x14ac:dyDescent="0.25">
      <c r="A562" s="115"/>
    </row>
    <row r="563" spans="1:1" x14ac:dyDescent="0.25">
      <c r="A563" s="115"/>
    </row>
    <row r="564" spans="1:1" x14ac:dyDescent="0.25">
      <c r="A564" s="115"/>
    </row>
    <row r="565" spans="1:1" x14ac:dyDescent="0.25">
      <c r="A565" s="115"/>
    </row>
    <row r="566" spans="1:1" x14ac:dyDescent="0.25">
      <c r="A566" s="115"/>
    </row>
    <row r="567" spans="1:1" x14ac:dyDescent="0.25">
      <c r="A567" s="115"/>
    </row>
    <row r="568" spans="1:1" x14ac:dyDescent="0.25">
      <c r="A568" s="115"/>
    </row>
    <row r="569" spans="1:1" x14ac:dyDescent="0.25">
      <c r="A569" s="115"/>
    </row>
    <row r="570" spans="1:1" x14ac:dyDescent="0.25">
      <c r="A570" s="115"/>
    </row>
    <row r="571" spans="1:1" x14ac:dyDescent="0.25">
      <c r="A571" s="115"/>
    </row>
    <row r="572" spans="1:1" x14ac:dyDescent="0.25">
      <c r="A572" s="115"/>
    </row>
    <row r="573" spans="1:1" x14ac:dyDescent="0.25">
      <c r="A573" s="115"/>
    </row>
    <row r="574" spans="1:1" x14ac:dyDescent="0.25">
      <c r="A574" s="115"/>
    </row>
    <row r="575" spans="1:1" x14ac:dyDescent="0.25">
      <c r="A575" s="115"/>
    </row>
    <row r="576" spans="1:1" x14ac:dyDescent="0.25">
      <c r="A576" s="115"/>
    </row>
    <row r="577" spans="1:1" x14ac:dyDescent="0.25">
      <c r="A577" s="115"/>
    </row>
    <row r="578" spans="1:1" x14ac:dyDescent="0.25">
      <c r="A578" s="115"/>
    </row>
    <row r="579" spans="1:1" x14ac:dyDescent="0.25">
      <c r="A579" s="115"/>
    </row>
    <row r="580" spans="1:1" x14ac:dyDescent="0.25">
      <c r="A580" s="115"/>
    </row>
    <row r="581" spans="1:1" x14ac:dyDescent="0.25">
      <c r="A581" s="115"/>
    </row>
    <row r="582" spans="1:1" x14ac:dyDescent="0.25">
      <c r="A582" s="115"/>
    </row>
    <row r="583" spans="1:1" x14ac:dyDescent="0.25">
      <c r="A583" s="115"/>
    </row>
    <row r="584" spans="1:1" x14ac:dyDescent="0.25">
      <c r="A584" s="115"/>
    </row>
    <row r="585" spans="1:1" x14ac:dyDescent="0.25">
      <c r="A585" s="115"/>
    </row>
    <row r="586" spans="1:1" x14ac:dyDescent="0.25">
      <c r="A586" s="115"/>
    </row>
    <row r="587" spans="1:1" x14ac:dyDescent="0.25">
      <c r="A587" s="115"/>
    </row>
    <row r="588" spans="1:1" x14ac:dyDescent="0.25">
      <c r="A588" s="115"/>
    </row>
    <row r="589" spans="1:1" x14ac:dyDescent="0.25">
      <c r="A589" s="115"/>
    </row>
    <row r="590" spans="1:1" x14ac:dyDescent="0.25">
      <c r="A590" s="115"/>
    </row>
    <row r="591" spans="1:1" x14ac:dyDescent="0.25">
      <c r="A591" s="115"/>
    </row>
    <row r="592" spans="1:1" x14ac:dyDescent="0.25">
      <c r="A592" s="115"/>
    </row>
    <row r="593" spans="1:1" x14ac:dyDescent="0.25">
      <c r="A593" s="115"/>
    </row>
    <row r="594" spans="1:1" x14ac:dyDescent="0.25">
      <c r="A594" s="115"/>
    </row>
    <row r="595" spans="1:1" x14ac:dyDescent="0.25">
      <c r="A595" s="115"/>
    </row>
    <row r="596" spans="1:1" x14ac:dyDescent="0.25">
      <c r="A596" s="115"/>
    </row>
    <row r="597" spans="1:1" x14ac:dyDescent="0.25">
      <c r="A597" s="115"/>
    </row>
    <row r="598" spans="1:1" x14ac:dyDescent="0.25">
      <c r="A598" s="115"/>
    </row>
    <row r="599" spans="1:1" x14ac:dyDescent="0.25">
      <c r="A599" s="115"/>
    </row>
    <row r="600" spans="1:1" x14ac:dyDescent="0.25">
      <c r="A600" s="115"/>
    </row>
    <row r="601" spans="1:1" x14ac:dyDescent="0.25">
      <c r="A601" s="115"/>
    </row>
    <row r="602" spans="1:1" x14ac:dyDescent="0.25">
      <c r="A602" s="115"/>
    </row>
    <row r="603" spans="1:1" x14ac:dyDescent="0.25">
      <c r="A603" s="115"/>
    </row>
    <row r="604" spans="1:1" x14ac:dyDescent="0.25">
      <c r="A604" s="115"/>
    </row>
    <row r="605" spans="1:1" x14ac:dyDescent="0.25">
      <c r="A605" s="115"/>
    </row>
    <row r="606" spans="1:1" x14ac:dyDescent="0.25">
      <c r="A606" s="115"/>
    </row>
    <row r="607" spans="1:1" x14ac:dyDescent="0.25">
      <c r="A607" s="115"/>
    </row>
    <row r="608" spans="1:1" x14ac:dyDescent="0.25">
      <c r="A608" s="115"/>
    </row>
    <row r="609" spans="1:1" x14ac:dyDescent="0.25">
      <c r="A609" s="115"/>
    </row>
    <row r="610" spans="1:1" x14ac:dyDescent="0.25">
      <c r="A610" s="115"/>
    </row>
    <row r="611" spans="1:1" x14ac:dyDescent="0.25">
      <c r="A611" s="115"/>
    </row>
    <row r="612" spans="1:1" x14ac:dyDescent="0.25">
      <c r="A612" s="115"/>
    </row>
    <row r="613" spans="1:1" x14ac:dyDescent="0.25">
      <c r="A613" s="115"/>
    </row>
    <row r="614" spans="1:1" x14ac:dyDescent="0.25">
      <c r="A614" s="115"/>
    </row>
    <row r="615" spans="1:1" x14ac:dyDescent="0.25">
      <c r="A615" s="115"/>
    </row>
    <row r="616" spans="1:1" x14ac:dyDescent="0.25">
      <c r="A616" s="115"/>
    </row>
    <row r="617" spans="1:1" x14ac:dyDescent="0.25">
      <c r="A617" s="115"/>
    </row>
    <row r="618" spans="1:1" x14ac:dyDescent="0.25">
      <c r="A618" s="115"/>
    </row>
    <row r="619" spans="1:1" x14ac:dyDescent="0.25">
      <c r="A619" s="115"/>
    </row>
    <row r="620" spans="1:1" x14ac:dyDescent="0.25">
      <c r="A620" s="115"/>
    </row>
    <row r="621" spans="1:1" x14ac:dyDescent="0.25">
      <c r="A621" s="115"/>
    </row>
    <row r="622" spans="1:1" x14ac:dyDescent="0.25">
      <c r="A622" s="115"/>
    </row>
    <row r="623" spans="1:1" x14ac:dyDescent="0.25">
      <c r="A623" s="115"/>
    </row>
    <row r="624" spans="1:1" x14ac:dyDescent="0.25">
      <c r="A624" s="115"/>
    </row>
    <row r="625" spans="1:1" x14ac:dyDescent="0.25">
      <c r="A625" s="115"/>
    </row>
    <row r="626" spans="1:1" x14ac:dyDescent="0.25">
      <c r="A626" s="115"/>
    </row>
    <row r="627" spans="1:1" x14ac:dyDescent="0.25">
      <c r="A627" s="115"/>
    </row>
    <row r="628" spans="1:1" x14ac:dyDescent="0.25">
      <c r="A628" s="115"/>
    </row>
    <row r="629" spans="1:1" x14ac:dyDescent="0.25">
      <c r="A629" s="115"/>
    </row>
    <row r="630" spans="1:1" x14ac:dyDescent="0.25">
      <c r="A630" s="115"/>
    </row>
    <row r="631" spans="1:1" x14ac:dyDescent="0.25">
      <c r="A631" s="115"/>
    </row>
    <row r="632" spans="1:1" x14ac:dyDescent="0.25">
      <c r="A632" s="115"/>
    </row>
    <row r="633" spans="1:1" x14ac:dyDescent="0.25">
      <c r="A633" s="115"/>
    </row>
    <row r="634" spans="1:1" x14ac:dyDescent="0.25">
      <c r="A634" s="115"/>
    </row>
    <row r="635" spans="1:1" x14ac:dyDescent="0.25">
      <c r="A635" s="115"/>
    </row>
    <row r="636" spans="1:1" x14ac:dyDescent="0.25">
      <c r="A636" s="115"/>
    </row>
    <row r="637" spans="1:1" x14ac:dyDescent="0.25">
      <c r="A637" s="115"/>
    </row>
    <row r="638" spans="1:1" x14ac:dyDescent="0.25">
      <c r="A638" s="115"/>
    </row>
    <row r="639" spans="1:1" x14ac:dyDescent="0.25">
      <c r="A639" s="115"/>
    </row>
    <row r="640" spans="1:1" x14ac:dyDescent="0.25">
      <c r="A640" s="115"/>
    </row>
    <row r="641" spans="1:1" x14ac:dyDescent="0.25">
      <c r="A641" s="115"/>
    </row>
    <row r="642" spans="1:1" x14ac:dyDescent="0.25">
      <c r="A642" s="115"/>
    </row>
    <row r="643" spans="1:1" x14ac:dyDescent="0.25">
      <c r="A643" s="115"/>
    </row>
    <row r="644" spans="1:1" x14ac:dyDescent="0.25">
      <c r="A644" s="115"/>
    </row>
    <row r="645" spans="1:1" x14ac:dyDescent="0.25">
      <c r="A645" s="115"/>
    </row>
    <row r="646" spans="1:1" x14ac:dyDescent="0.25">
      <c r="A646" s="115"/>
    </row>
    <row r="647" spans="1:1" x14ac:dyDescent="0.25">
      <c r="A647" s="115"/>
    </row>
    <row r="648" spans="1:1" x14ac:dyDescent="0.25">
      <c r="A648" s="115"/>
    </row>
    <row r="649" spans="1:1" x14ac:dyDescent="0.25">
      <c r="A649" s="115"/>
    </row>
    <row r="650" spans="1:1" x14ac:dyDescent="0.25">
      <c r="A650" s="115"/>
    </row>
    <row r="651" spans="1:1" x14ac:dyDescent="0.25">
      <c r="A651" s="115"/>
    </row>
    <row r="652" spans="1:1" x14ac:dyDescent="0.25">
      <c r="A652" s="115"/>
    </row>
    <row r="653" spans="1:1" x14ac:dyDescent="0.25">
      <c r="A653" s="115"/>
    </row>
    <row r="654" spans="1:1" x14ac:dyDescent="0.25">
      <c r="A654" s="115"/>
    </row>
    <row r="655" spans="1:1" x14ac:dyDescent="0.25">
      <c r="A655" s="115"/>
    </row>
    <row r="656" spans="1:1" x14ac:dyDescent="0.25">
      <c r="A656" s="115"/>
    </row>
    <row r="657" spans="1:1" x14ac:dyDescent="0.25">
      <c r="A657" s="115"/>
    </row>
    <row r="658" spans="1:1" x14ac:dyDescent="0.25">
      <c r="A658" s="115"/>
    </row>
    <row r="659" spans="1:1" x14ac:dyDescent="0.25">
      <c r="A659" s="115"/>
    </row>
    <row r="660" spans="1:1" x14ac:dyDescent="0.25">
      <c r="A660" s="115"/>
    </row>
    <row r="661" spans="1:1" x14ac:dyDescent="0.25">
      <c r="A661" s="115"/>
    </row>
    <row r="662" spans="1:1" x14ac:dyDescent="0.25">
      <c r="A662" s="115"/>
    </row>
    <row r="663" spans="1:1" x14ac:dyDescent="0.25">
      <c r="A663" s="115"/>
    </row>
    <row r="664" spans="1:1" x14ac:dyDescent="0.25">
      <c r="A664" s="115"/>
    </row>
    <row r="665" spans="1:1" x14ac:dyDescent="0.25">
      <c r="A665" s="115"/>
    </row>
    <row r="666" spans="1:1" x14ac:dyDescent="0.25">
      <c r="A666" s="115"/>
    </row>
    <row r="667" spans="1:1" x14ac:dyDescent="0.25">
      <c r="A667" s="115"/>
    </row>
    <row r="668" spans="1:1" x14ac:dyDescent="0.25">
      <c r="A668" s="115"/>
    </row>
    <row r="669" spans="1:1" x14ac:dyDescent="0.25">
      <c r="A669" s="115"/>
    </row>
    <row r="670" spans="1:1" x14ac:dyDescent="0.25">
      <c r="A670" s="115"/>
    </row>
    <row r="671" spans="1:1" x14ac:dyDescent="0.25">
      <c r="A671" s="115"/>
    </row>
    <row r="672" spans="1:1" x14ac:dyDescent="0.25">
      <c r="A672" s="115"/>
    </row>
    <row r="673" spans="1:1" x14ac:dyDescent="0.25">
      <c r="A673" s="115"/>
    </row>
    <row r="674" spans="1:1" x14ac:dyDescent="0.25">
      <c r="A674" s="115"/>
    </row>
    <row r="675" spans="1:1" x14ac:dyDescent="0.25">
      <c r="A675" s="115"/>
    </row>
    <row r="676" spans="1:1" x14ac:dyDescent="0.25">
      <c r="A676" s="115"/>
    </row>
    <row r="677" spans="1:1" x14ac:dyDescent="0.25">
      <c r="A677" s="115"/>
    </row>
    <row r="678" spans="1:1" x14ac:dyDescent="0.25">
      <c r="A678" s="115"/>
    </row>
    <row r="679" spans="1:1" x14ac:dyDescent="0.25">
      <c r="A679" s="115"/>
    </row>
    <row r="680" spans="1:1" x14ac:dyDescent="0.25">
      <c r="A680" s="115"/>
    </row>
    <row r="681" spans="1:1" x14ac:dyDescent="0.25">
      <c r="A681" s="115"/>
    </row>
    <row r="682" spans="1:1" x14ac:dyDescent="0.25">
      <c r="A682" s="115"/>
    </row>
    <row r="683" spans="1:1" x14ac:dyDescent="0.25">
      <c r="A683" s="115"/>
    </row>
    <row r="684" spans="1:1" x14ac:dyDescent="0.25">
      <c r="A684" s="115"/>
    </row>
    <row r="685" spans="1:1" x14ac:dyDescent="0.25">
      <c r="A685" s="115"/>
    </row>
    <row r="686" spans="1:1" x14ac:dyDescent="0.25">
      <c r="A686" s="115"/>
    </row>
    <row r="687" spans="1:1" x14ac:dyDescent="0.25">
      <c r="A687" s="115"/>
    </row>
    <row r="688" spans="1:1" x14ac:dyDescent="0.25">
      <c r="A688" s="115"/>
    </row>
    <row r="689" spans="1:1" x14ac:dyDescent="0.25">
      <c r="A689" s="115"/>
    </row>
    <row r="690" spans="1:1" x14ac:dyDescent="0.25">
      <c r="A690" s="115"/>
    </row>
    <row r="691" spans="1:1" x14ac:dyDescent="0.25">
      <c r="A691" s="115"/>
    </row>
    <row r="692" spans="1:1" x14ac:dyDescent="0.25">
      <c r="A692" s="115"/>
    </row>
    <row r="693" spans="1:1" x14ac:dyDescent="0.25">
      <c r="A693" s="115"/>
    </row>
    <row r="694" spans="1:1" x14ac:dyDescent="0.25">
      <c r="A694" s="115"/>
    </row>
    <row r="695" spans="1:1" x14ac:dyDescent="0.25">
      <c r="A695" s="115"/>
    </row>
    <row r="696" spans="1:1" x14ac:dyDescent="0.25">
      <c r="A696" s="115"/>
    </row>
    <row r="697" spans="1:1" x14ac:dyDescent="0.25">
      <c r="A697" s="115"/>
    </row>
    <row r="698" spans="1:1" x14ac:dyDescent="0.25">
      <c r="A698" s="115"/>
    </row>
    <row r="699" spans="1:1" x14ac:dyDescent="0.25">
      <c r="A699" s="115"/>
    </row>
    <row r="700" spans="1:1" x14ac:dyDescent="0.25">
      <c r="A700" s="115"/>
    </row>
    <row r="701" spans="1:1" x14ac:dyDescent="0.25">
      <c r="A701" s="115"/>
    </row>
    <row r="702" spans="1:1" x14ac:dyDescent="0.25">
      <c r="A702" s="115"/>
    </row>
    <row r="703" spans="1:1" x14ac:dyDescent="0.25">
      <c r="A703" s="115"/>
    </row>
    <row r="704" spans="1:1" x14ac:dyDescent="0.25">
      <c r="A704" s="115"/>
    </row>
    <row r="705" spans="1:1" x14ac:dyDescent="0.25">
      <c r="A705" s="115"/>
    </row>
    <row r="706" spans="1:1" x14ac:dyDescent="0.25">
      <c r="A706" s="115"/>
    </row>
    <row r="707" spans="1:1" x14ac:dyDescent="0.25">
      <c r="A707" s="115"/>
    </row>
    <row r="708" spans="1:1" x14ac:dyDescent="0.25">
      <c r="A708" s="115"/>
    </row>
    <row r="709" spans="1:1" x14ac:dyDescent="0.25">
      <c r="A709" s="115"/>
    </row>
    <row r="710" spans="1:1" x14ac:dyDescent="0.25">
      <c r="A710" s="115"/>
    </row>
    <row r="711" spans="1:1" x14ac:dyDescent="0.25">
      <c r="A711" s="115"/>
    </row>
    <row r="712" spans="1:1" x14ac:dyDescent="0.25">
      <c r="A712" s="115"/>
    </row>
    <row r="713" spans="1:1" x14ac:dyDescent="0.25">
      <c r="A713" s="115"/>
    </row>
    <row r="714" spans="1:1" x14ac:dyDescent="0.25">
      <c r="A714" s="115"/>
    </row>
    <row r="715" spans="1:1" x14ac:dyDescent="0.25">
      <c r="A715" s="115"/>
    </row>
    <row r="716" spans="1:1" x14ac:dyDescent="0.25">
      <c r="A716" s="115"/>
    </row>
    <row r="717" spans="1:1" x14ac:dyDescent="0.25">
      <c r="A717" s="115"/>
    </row>
    <row r="718" spans="1:1" x14ac:dyDescent="0.25">
      <c r="A718" s="115"/>
    </row>
    <row r="719" spans="1:1" x14ac:dyDescent="0.25">
      <c r="A719" s="115"/>
    </row>
    <row r="720" spans="1:1" x14ac:dyDescent="0.25">
      <c r="A720" s="115"/>
    </row>
    <row r="721" spans="1:1" x14ac:dyDescent="0.25">
      <c r="A721" s="115"/>
    </row>
    <row r="722" spans="1:1" x14ac:dyDescent="0.25">
      <c r="A722" s="115"/>
    </row>
    <row r="723" spans="1:1" x14ac:dyDescent="0.25">
      <c r="A723" s="115"/>
    </row>
    <row r="724" spans="1:1" x14ac:dyDescent="0.25">
      <c r="A724" s="115"/>
    </row>
    <row r="725" spans="1:1" x14ac:dyDescent="0.25">
      <c r="A725" s="115"/>
    </row>
    <row r="726" spans="1:1" x14ac:dyDescent="0.25">
      <c r="A726" s="115"/>
    </row>
    <row r="727" spans="1:1" x14ac:dyDescent="0.25">
      <c r="A727" s="115"/>
    </row>
    <row r="728" spans="1:1" x14ac:dyDescent="0.25">
      <c r="A728" s="115"/>
    </row>
    <row r="729" spans="1:1" x14ac:dyDescent="0.25">
      <c r="A729" s="115"/>
    </row>
    <row r="730" spans="1:1" x14ac:dyDescent="0.25">
      <c r="A730" s="115"/>
    </row>
    <row r="731" spans="1:1" x14ac:dyDescent="0.25">
      <c r="A731" s="115"/>
    </row>
    <row r="732" spans="1:1" x14ac:dyDescent="0.25">
      <c r="A732" s="115"/>
    </row>
    <row r="733" spans="1:1" x14ac:dyDescent="0.25">
      <c r="A733" s="115"/>
    </row>
    <row r="734" spans="1:1" x14ac:dyDescent="0.25">
      <c r="A734" s="115"/>
    </row>
    <row r="735" spans="1:1" x14ac:dyDescent="0.25">
      <c r="A735" s="115"/>
    </row>
    <row r="736" spans="1:1" x14ac:dyDescent="0.25">
      <c r="A736" s="115"/>
    </row>
    <row r="737" spans="1:1" x14ac:dyDescent="0.25">
      <c r="A737" s="115"/>
    </row>
    <row r="738" spans="1:1" x14ac:dyDescent="0.25">
      <c r="A738" s="115"/>
    </row>
    <row r="739" spans="1:1" x14ac:dyDescent="0.25">
      <c r="A739" s="115"/>
    </row>
    <row r="740" spans="1:1" x14ac:dyDescent="0.25">
      <c r="A740" s="115"/>
    </row>
    <row r="741" spans="1:1" x14ac:dyDescent="0.25">
      <c r="A741" s="115"/>
    </row>
    <row r="742" spans="1:1" x14ac:dyDescent="0.25">
      <c r="A742" s="115"/>
    </row>
    <row r="743" spans="1:1" x14ac:dyDescent="0.25">
      <c r="A743" s="115"/>
    </row>
    <row r="744" spans="1:1" x14ac:dyDescent="0.25">
      <c r="A744" s="115"/>
    </row>
    <row r="745" spans="1:1" x14ac:dyDescent="0.25">
      <c r="A745" s="115"/>
    </row>
    <row r="746" spans="1:1" x14ac:dyDescent="0.25">
      <c r="A746" s="115"/>
    </row>
    <row r="747" spans="1:1" x14ac:dyDescent="0.25">
      <c r="A747" s="115"/>
    </row>
    <row r="748" spans="1:1" x14ac:dyDescent="0.25">
      <c r="A748" s="115"/>
    </row>
    <row r="749" spans="1:1" x14ac:dyDescent="0.25">
      <c r="A749" s="115"/>
    </row>
    <row r="750" spans="1:1" x14ac:dyDescent="0.25">
      <c r="A750" s="115"/>
    </row>
    <row r="751" spans="1:1" x14ac:dyDescent="0.25">
      <c r="A751" s="115"/>
    </row>
    <row r="752" spans="1:1" x14ac:dyDescent="0.25">
      <c r="A752" s="115"/>
    </row>
    <row r="753" spans="1:1" x14ac:dyDescent="0.25">
      <c r="A753" s="115"/>
    </row>
    <row r="754" spans="1:1" x14ac:dyDescent="0.25">
      <c r="A754" s="115"/>
    </row>
    <row r="755" spans="1:1" x14ac:dyDescent="0.25">
      <c r="A755" s="115"/>
    </row>
    <row r="756" spans="1:1" x14ac:dyDescent="0.25">
      <c r="A756" s="115"/>
    </row>
    <row r="757" spans="1:1" x14ac:dyDescent="0.25">
      <c r="A757" s="115"/>
    </row>
    <row r="758" spans="1:1" x14ac:dyDescent="0.25">
      <c r="A758" s="115"/>
    </row>
    <row r="759" spans="1:1" x14ac:dyDescent="0.25">
      <c r="A759" s="115"/>
    </row>
    <row r="760" spans="1:1" x14ac:dyDescent="0.25">
      <c r="A760" s="115"/>
    </row>
    <row r="761" spans="1:1" x14ac:dyDescent="0.25">
      <c r="A761" s="115"/>
    </row>
    <row r="762" spans="1:1" x14ac:dyDescent="0.25">
      <c r="A762" s="115"/>
    </row>
    <row r="763" spans="1:1" x14ac:dyDescent="0.25">
      <c r="A763" s="115"/>
    </row>
    <row r="764" spans="1:1" x14ac:dyDescent="0.25">
      <c r="A764" s="115"/>
    </row>
    <row r="765" spans="1:1" x14ac:dyDescent="0.25">
      <c r="A765" s="115"/>
    </row>
    <row r="766" spans="1:1" x14ac:dyDescent="0.25">
      <c r="A766" s="115"/>
    </row>
    <row r="767" spans="1:1" x14ac:dyDescent="0.25">
      <c r="A767" s="115"/>
    </row>
    <row r="768" spans="1:1" x14ac:dyDescent="0.25">
      <c r="A768" s="115"/>
    </row>
    <row r="769" spans="1:1" x14ac:dyDescent="0.25">
      <c r="A769" s="115"/>
    </row>
    <row r="770" spans="1:1" x14ac:dyDescent="0.25">
      <c r="A770" s="115"/>
    </row>
    <row r="771" spans="1:1" x14ac:dyDescent="0.25">
      <c r="A771" s="115"/>
    </row>
    <row r="772" spans="1:1" x14ac:dyDescent="0.25">
      <c r="A772" s="115"/>
    </row>
    <row r="773" spans="1:1" x14ac:dyDescent="0.25">
      <c r="A773" s="115"/>
    </row>
    <row r="774" spans="1:1" x14ac:dyDescent="0.25">
      <c r="A774" s="115"/>
    </row>
    <row r="775" spans="1:1" x14ac:dyDescent="0.25">
      <c r="A775" s="115"/>
    </row>
    <row r="776" spans="1:1" x14ac:dyDescent="0.25">
      <c r="A776" s="115"/>
    </row>
    <row r="777" spans="1:1" x14ac:dyDescent="0.25">
      <c r="A777" s="115"/>
    </row>
    <row r="778" spans="1:1" x14ac:dyDescent="0.25">
      <c r="A778" s="115"/>
    </row>
    <row r="779" spans="1:1" x14ac:dyDescent="0.25">
      <c r="A779" s="115"/>
    </row>
    <row r="780" spans="1:1" x14ac:dyDescent="0.25">
      <c r="A780" s="115"/>
    </row>
    <row r="781" spans="1:1" x14ac:dyDescent="0.25">
      <c r="A781" s="115"/>
    </row>
    <row r="782" spans="1:1" x14ac:dyDescent="0.25">
      <c r="A782" s="115"/>
    </row>
    <row r="783" spans="1:1" x14ac:dyDescent="0.25">
      <c r="A783" s="115"/>
    </row>
    <row r="784" spans="1:1" x14ac:dyDescent="0.25">
      <c r="A784" s="115"/>
    </row>
    <row r="785" spans="1:1" x14ac:dyDescent="0.25">
      <c r="A785" s="115"/>
    </row>
    <row r="786" spans="1:1" x14ac:dyDescent="0.25">
      <c r="A786" s="115"/>
    </row>
    <row r="787" spans="1:1" x14ac:dyDescent="0.25">
      <c r="A787" s="115"/>
    </row>
    <row r="788" spans="1:1" x14ac:dyDescent="0.25">
      <c r="A788" s="115"/>
    </row>
    <row r="789" spans="1:1" x14ac:dyDescent="0.25">
      <c r="A789" s="115"/>
    </row>
    <row r="790" spans="1:1" x14ac:dyDescent="0.25">
      <c r="A790" s="115"/>
    </row>
    <row r="791" spans="1:1" x14ac:dyDescent="0.25">
      <c r="A791" s="115"/>
    </row>
    <row r="792" spans="1:1" x14ac:dyDescent="0.25">
      <c r="A792" s="115"/>
    </row>
    <row r="793" spans="1:1" x14ac:dyDescent="0.25">
      <c r="A793" s="115"/>
    </row>
    <row r="794" spans="1:1" x14ac:dyDescent="0.25">
      <c r="A794" s="115"/>
    </row>
    <row r="795" spans="1:1" x14ac:dyDescent="0.25">
      <c r="A795" s="115"/>
    </row>
    <row r="796" spans="1:1" x14ac:dyDescent="0.25">
      <c r="A796" s="115"/>
    </row>
    <row r="797" spans="1:1" x14ac:dyDescent="0.25">
      <c r="A797" s="115"/>
    </row>
    <row r="798" spans="1:1" x14ac:dyDescent="0.25">
      <c r="A798" s="115"/>
    </row>
    <row r="799" spans="1:1" x14ac:dyDescent="0.25">
      <c r="A799" s="115"/>
    </row>
    <row r="800" spans="1:1" x14ac:dyDescent="0.25">
      <c r="A800" s="115"/>
    </row>
    <row r="801" spans="1:1" x14ac:dyDescent="0.25">
      <c r="A801" s="115"/>
    </row>
    <row r="802" spans="1:1" x14ac:dyDescent="0.25">
      <c r="A802" s="115"/>
    </row>
    <row r="803" spans="1:1" x14ac:dyDescent="0.25">
      <c r="A803" s="115"/>
    </row>
    <row r="804" spans="1:1" x14ac:dyDescent="0.25">
      <c r="A804" s="115"/>
    </row>
    <row r="805" spans="1:1" x14ac:dyDescent="0.25">
      <c r="A805" s="115"/>
    </row>
    <row r="806" spans="1:1" x14ac:dyDescent="0.25">
      <c r="A806" s="115"/>
    </row>
    <row r="807" spans="1:1" x14ac:dyDescent="0.25">
      <c r="A807" s="115"/>
    </row>
    <row r="808" spans="1:1" x14ac:dyDescent="0.25">
      <c r="A808" s="115"/>
    </row>
    <row r="809" spans="1:1" x14ac:dyDescent="0.25">
      <c r="A809" s="115"/>
    </row>
    <row r="810" spans="1:1" x14ac:dyDescent="0.25">
      <c r="A810" s="115"/>
    </row>
    <row r="811" spans="1:1" x14ac:dyDescent="0.25">
      <c r="A811" s="115"/>
    </row>
    <row r="812" spans="1:1" x14ac:dyDescent="0.25">
      <c r="A812" s="115"/>
    </row>
    <row r="813" spans="1:1" x14ac:dyDescent="0.25">
      <c r="A813" s="115"/>
    </row>
    <row r="814" spans="1:1" x14ac:dyDescent="0.25">
      <c r="A814" s="115"/>
    </row>
    <row r="815" spans="1:1" x14ac:dyDescent="0.25">
      <c r="A815" s="115"/>
    </row>
    <row r="816" spans="1:1" x14ac:dyDescent="0.25">
      <c r="A816" s="115"/>
    </row>
    <row r="817" spans="1:1" x14ac:dyDescent="0.25">
      <c r="A817" s="115"/>
    </row>
    <row r="818" spans="1:1" x14ac:dyDescent="0.25">
      <c r="A818" s="115"/>
    </row>
    <row r="819" spans="1:1" x14ac:dyDescent="0.25">
      <c r="A819" s="115"/>
    </row>
    <row r="820" spans="1:1" x14ac:dyDescent="0.25">
      <c r="A820" s="115"/>
    </row>
    <row r="821" spans="1:1" x14ac:dyDescent="0.25">
      <c r="A821" s="115"/>
    </row>
    <row r="822" spans="1:1" x14ac:dyDescent="0.25">
      <c r="A822" s="115"/>
    </row>
    <row r="823" spans="1:1" x14ac:dyDescent="0.25">
      <c r="A823" s="115"/>
    </row>
    <row r="824" spans="1:1" x14ac:dyDescent="0.25">
      <c r="A824" s="115"/>
    </row>
    <row r="825" spans="1:1" x14ac:dyDescent="0.25">
      <c r="A825" s="115"/>
    </row>
    <row r="826" spans="1:1" x14ac:dyDescent="0.25">
      <c r="A826" s="115"/>
    </row>
    <row r="827" spans="1:1" x14ac:dyDescent="0.25">
      <c r="A827" s="115"/>
    </row>
    <row r="828" spans="1:1" x14ac:dyDescent="0.25">
      <c r="A828" s="115"/>
    </row>
    <row r="829" spans="1:1" x14ac:dyDescent="0.25">
      <c r="A829" s="115"/>
    </row>
    <row r="830" spans="1:1" x14ac:dyDescent="0.25">
      <c r="A830" s="115"/>
    </row>
    <row r="831" spans="1:1" x14ac:dyDescent="0.25">
      <c r="A831" s="115"/>
    </row>
    <row r="832" spans="1:1" x14ac:dyDescent="0.25">
      <c r="A832" s="115"/>
    </row>
    <row r="833" spans="1:1" x14ac:dyDescent="0.25">
      <c r="A833" s="115"/>
    </row>
    <row r="834" spans="1:1" x14ac:dyDescent="0.25">
      <c r="A834" s="115"/>
    </row>
    <row r="835" spans="1:1" x14ac:dyDescent="0.25">
      <c r="A835" s="115"/>
    </row>
    <row r="836" spans="1:1" x14ac:dyDescent="0.25">
      <c r="A836" s="115"/>
    </row>
    <row r="837" spans="1:1" x14ac:dyDescent="0.25">
      <c r="A837" s="115"/>
    </row>
    <row r="838" spans="1:1" x14ac:dyDescent="0.25">
      <c r="A838" s="115"/>
    </row>
    <row r="839" spans="1:1" x14ac:dyDescent="0.25">
      <c r="A839" s="115"/>
    </row>
    <row r="840" spans="1:1" x14ac:dyDescent="0.25">
      <c r="A840" s="115"/>
    </row>
    <row r="841" spans="1:1" x14ac:dyDescent="0.25">
      <c r="A841" s="115"/>
    </row>
    <row r="842" spans="1:1" x14ac:dyDescent="0.25">
      <c r="A842" s="115"/>
    </row>
    <row r="843" spans="1:1" x14ac:dyDescent="0.25">
      <c r="A843" s="115"/>
    </row>
    <row r="844" spans="1:1" x14ac:dyDescent="0.25">
      <c r="A844" s="115"/>
    </row>
    <row r="845" spans="1:1" x14ac:dyDescent="0.25">
      <c r="A845" s="115"/>
    </row>
    <row r="846" spans="1:1" x14ac:dyDescent="0.25">
      <c r="A846" s="115"/>
    </row>
    <row r="847" spans="1:1" x14ac:dyDescent="0.25">
      <c r="A847" s="115"/>
    </row>
    <row r="848" spans="1:1" x14ac:dyDescent="0.25">
      <c r="A848" s="115"/>
    </row>
    <row r="849" spans="1:1" x14ac:dyDescent="0.25">
      <c r="A849" s="115"/>
    </row>
    <row r="850" spans="1:1" x14ac:dyDescent="0.25">
      <c r="A850" s="115"/>
    </row>
    <row r="851" spans="1:1" x14ac:dyDescent="0.25">
      <c r="A851" s="115"/>
    </row>
    <row r="852" spans="1:1" x14ac:dyDescent="0.25">
      <c r="A852" s="115"/>
    </row>
    <row r="853" spans="1:1" x14ac:dyDescent="0.25">
      <c r="A853" s="115"/>
    </row>
    <row r="854" spans="1:1" x14ac:dyDescent="0.25">
      <c r="A854" s="115"/>
    </row>
    <row r="855" spans="1:1" x14ac:dyDescent="0.25">
      <c r="A855" s="115"/>
    </row>
    <row r="856" spans="1:1" x14ac:dyDescent="0.25">
      <c r="A856" s="115"/>
    </row>
    <row r="857" spans="1:1" x14ac:dyDescent="0.25">
      <c r="A857" s="115"/>
    </row>
    <row r="858" spans="1:1" x14ac:dyDescent="0.25">
      <c r="A858" s="115"/>
    </row>
    <row r="859" spans="1:1" x14ac:dyDescent="0.25">
      <c r="A859" s="115"/>
    </row>
    <row r="860" spans="1:1" x14ac:dyDescent="0.25">
      <c r="A860" s="115"/>
    </row>
    <row r="861" spans="1:1" x14ac:dyDescent="0.25">
      <c r="A861" s="115"/>
    </row>
    <row r="862" spans="1:1" x14ac:dyDescent="0.25">
      <c r="A862" s="115"/>
    </row>
    <row r="863" spans="1:1" x14ac:dyDescent="0.25">
      <c r="A863" s="115"/>
    </row>
    <row r="864" spans="1:1" x14ac:dyDescent="0.25">
      <c r="A864" s="115"/>
    </row>
    <row r="865" spans="1:1" x14ac:dyDescent="0.25">
      <c r="A865" s="115"/>
    </row>
    <row r="866" spans="1:1" x14ac:dyDescent="0.25">
      <c r="A866" s="115"/>
    </row>
    <row r="867" spans="1:1" x14ac:dyDescent="0.25">
      <c r="A867" s="115"/>
    </row>
    <row r="868" spans="1:1" x14ac:dyDescent="0.25">
      <c r="A868" s="115"/>
    </row>
    <row r="869" spans="1:1" x14ac:dyDescent="0.25">
      <c r="A869" s="115"/>
    </row>
    <row r="870" spans="1:1" x14ac:dyDescent="0.25">
      <c r="A870" s="115"/>
    </row>
    <row r="871" spans="1:1" x14ac:dyDescent="0.25">
      <c r="A871" s="115"/>
    </row>
    <row r="872" spans="1:1" x14ac:dyDescent="0.25">
      <c r="A872" s="115"/>
    </row>
    <row r="873" spans="1:1" x14ac:dyDescent="0.25">
      <c r="A873" s="115"/>
    </row>
    <row r="874" spans="1:1" x14ac:dyDescent="0.25">
      <c r="A874" s="115"/>
    </row>
    <row r="875" spans="1:1" x14ac:dyDescent="0.25">
      <c r="A875" s="115"/>
    </row>
    <row r="876" spans="1:1" x14ac:dyDescent="0.25">
      <c r="A876" s="115"/>
    </row>
    <row r="877" spans="1:1" x14ac:dyDescent="0.25">
      <c r="A877" s="115"/>
    </row>
    <row r="878" spans="1:1" x14ac:dyDescent="0.25">
      <c r="A878" s="115"/>
    </row>
    <row r="879" spans="1:1" x14ac:dyDescent="0.25">
      <c r="A879" s="115"/>
    </row>
    <row r="880" spans="1:1" x14ac:dyDescent="0.25">
      <c r="A880" s="115"/>
    </row>
    <row r="881" spans="1:1" x14ac:dyDescent="0.25">
      <c r="A881" s="115"/>
    </row>
    <row r="882" spans="1:1" x14ac:dyDescent="0.25">
      <c r="A882" s="115"/>
    </row>
    <row r="883" spans="1:1" x14ac:dyDescent="0.25">
      <c r="A883" s="115"/>
    </row>
    <row r="884" spans="1:1" x14ac:dyDescent="0.25">
      <c r="A884" s="115"/>
    </row>
    <row r="885" spans="1:1" x14ac:dyDescent="0.25">
      <c r="A885" s="115"/>
    </row>
    <row r="886" spans="1:1" x14ac:dyDescent="0.25">
      <c r="A886" s="115"/>
    </row>
    <row r="887" spans="1:1" x14ac:dyDescent="0.25">
      <c r="A887" s="115"/>
    </row>
    <row r="888" spans="1:1" x14ac:dyDescent="0.25">
      <c r="A888" s="115"/>
    </row>
    <row r="889" spans="1:1" x14ac:dyDescent="0.25">
      <c r="A889" s="115"/>
    </row>
    <row r="890" spans="1:1" x14ac:dyDescent="0.25">
      <c r="A890" s="115"/>
    </row>
    <row r="891" spans="1:1" x14ac:dyDescent="0.25">
      <c r="A891" s="115"/>
    </row>
    <row r="892" spans="1:1" x14ac:dyDescent="0.25">
      <c r="A892" s="115"/>
    </row>
    <row r="893" spans="1:1" x14ac:dyDescent="0.25">
      <c r="A893" s="115"/>
    </row>
    <row r="894" spans="1:1" x14ac:dyDescent="0.25">
      <c r="A894" s="115"/>
    </row>
    <row r="895" spans="1:1" x14ac:dyDescent="0.25">
      <c r="A895" s="115"/>
    </row>
    <row r="896" spans="1:1" x14ac:dyDescent="0.25">
      <c r="A896" s="115"/>
    </row>
    <row r="897" spans="1:1" x14ac:dyDescent="0.25">
      <c r="A897" s="115"/>
    </row>
    <row r="898" spans="1:1" x14ac:dyDescent="0.25">
      <c r="A898" s="115"/>
    </row>
    <row r="899" spans="1:1" x14ac:dyDescent="0.25">
      <c r="A899" s="115"/>
    </row>
    <row r="900" spans="1:1" x14ac:dyDescent="0.25">
      <c r="A900" s="115"/>
    </row>
    <row r="901" spans="1:1" x14ac:dyDescent="0.25">
      <c r="A901" s="115"/>
    </row>
    <row r="902" spans="1:1" x14ac:dyDescent="0.25">
      <c r="A902" s="115"/>
    </row>
    <row r="903" spans="1:1" x14ac:dyDescent="0.25">
      <c r="A903" s="115"/>
    </row>
    <row r="904" spans="1:1" x14ac:dyDescent="0.25">
      <c r="A904" s="115"/>
    </row>
    <row r="905" spans="1:1" x14ac:dyDescent="0.25">
      <c r="A905" s="115"/>
    </row>
    <row r="906" spans="1:1" x14ac:dyDescent="0.25">
      <c r="A906" s="115"/>
    </row>
    <row r="907" spans="1:1" x14ac:dyDescent="0.25">
      <c r="A907" s="115"/>
    </row>
    <row r="908" spans="1:1" x14ac:dyDescent="0.25">
      <c r="A908" s="115"/>
    </row>
    <row r="909" spans="1:1" x14ac:dyDescent="0.25">
      <c r="A909" s="115"/>
    </row>
    <row r="910" spans="1:1" x14ac:dyDescent="0.25">
      <c r="A910" s="115"/>
    </row>
    <row r="911" spans="1:1" x14ac:dyDescent="0.25">
      <c r="A911" s="115"/>
    </row>
    <row r="912" spans="1:1" x14ac:dyDescent="0.25">
      <c r="A912" s="115"/>
    </row>
    <row r="913" spans="1:1" x14ac:dyDescent="0.25">
      <c r="A913" s="115"/>
    </row>
    <row r="914" spans="1:1" x14ac:dyDescent="0.25">
      <c r="A914" s="115"/>
    </row>
    <row r="915" spans="1:1" x14ac:dyDescent="0.25">
      <c r="A915" s="115"/>
    </row>
    <row r="916" spans="1:1" x14ac:dyDescent="0.25">
      <c r="A916" s="115"/>
    </row>
    <row r="917" spans="1:1" x14ac:dyDescent="0.25">
      <c r="A917" s="115"/>
    </row>
    <row r="918" spans="1:1" x14ac:dyDescent="0.25">
      <c r="A918" s="115"/>
    </row>
    <row r="919" spans="1:1" x14ac:dyDescent="0.25">
      <c r="A919" s="115"/>
    </row>
    <row r="920" spans="1:1" x14ac:dyDescent="0.25">
      <c r="A920" s="115"/>
    </row>
    <row r="921" spans="1:1" x14ac:dyDescent="0.25">
      <c r="A921" s="115"/>
    </row>
    <row r="922" spans="1:1" x14ac:dyDescent="0.25">
      <c r="A922" s="115"/>
    </row>
    <row r="923" spans="1:1" x14ac:dyDescent="0.25">
      <c r="A923" s="115"/>
    </row>
    <row r="924" spans="1:1" x14ac:dyDescent="0.25">
      <c r="A924" s="115"/>
    </row>
    <row r="925" spans="1:1" x14ac:dyDescent="0.25">
      <c r="A925" s="115"/>
    </row>
    <row r="926" spans="1:1" x14ac:dyDescent="0.25">
      <c r="A926" s="115"/>
    </row>
    <row r="927" spans="1:1" x14ac:dyDescent="0.25">
      <c r="A927" s="115"/>
    </row>
    <row r="928" spans="1:1" x14ac:dyDescent="0.25">
      <c r="A928" s="115"/>
    </row>
    <row r="929" spans="1:1" x14ac:dyDescent="0.25">
      <c r="A929" s="115"/>
    </row>
    <row r="930" spans="1:1" x14ac:dyDescent="0.25">
      <c r="A930" s="115"/>
    </row>
    <row r="931" spans="1:1" x14ac:dyDescent="0.25">
      <c r="A931" s="115"/>
    </row>
    <row r="932" spans="1:1" x14ac:dyDescent="0.25">
      <c r="A932" s="115"/>
    </row>
    <row r="933" spans="1:1" x14ac:dyDescent="0.25">
      <c r="A933" s="115"/>
    </row>
    <row r="934" spans="1:1" x14ac:dyDescent="0.25">
      <c r="A934" s="115"/>
    </row>
    <row r="935" spans="1:1" x14ac:dyDescent="0.25">
      <c r="A935" s="115"/>
    </row>
    <row r="936" spans="1:1" x14ac:dyDescent="0.25">
      <c r="A936" s="115"/>
    </row>
    <row r="937" spans="1:1" x14ac:dyDescent="0.25">
      <c r="A937" s="115"/>
    </row>
    <row r="938" spans="1:1" x14ac:dyDescent="0.25">
      <c r="A938" s="115"/>
    </row>
    <row r="939" spans="1:1" x14ac:dyDescent="0.25">
      <c r="A939" s="115"/>
    </row>
    <row r="940" spans="1:1" x14ac:dyDescent="0.25">
      <c r="A940" s="115"/>
    </row>
    <row r="941" spans="1:1" x14ac:dyDescent="0.25">
      <c r="A941" s="115"/>
    </row>
    <row r="942" spans="1:1" x14ac:dyDescent="0.25">
      <c r="A942" s="115"/>
    </row>
    <row r="943" spans="1:1" x14ac:dyDescent="0.25">
      <c r="A943" s="115"/>
    </row>
    <row r="944" spans="1:1" x14ac:dyDescent="0.25">
      <c r="A944" s="115"/>
    </row>
    <row r="945" spans="1:1" x14ac:dyDescent="0.25">
      <c r="A945" s="115"/>
    </row>
    <row r="946" spans="1:1" x14ac:dyDescent="0.25">
      <c r="A946" s="115"/>
    </row>
    <row r="947" spans="1:1" x14ac:dyDescent="0.25">
      <c r="A947" s="115"/>
    </row>
    <row r="948" spans="1:1" x14ac:dyDescent="0.25">
      <c r="A948" s="115"/>
    </row>
    <row r="949" spans="1:1" x14ac:dyDescent="0.25">
      <c r="A949" s="115"/>
    </row>
    <row r="950" spans="1:1" x14ac:dyDescent="0.25">
      <c r="A950" s="115"/>
    </row>
    <row r="951" spans="1:1" x14ac:dyDescent="0.25">
      <c r="A951" s="115"/>
    </row>
    <row r="952" spans="1:1" x14ac:dyDescent="0.25">
      <c r="A952" s="115"/>
    </row>
    <row r="953" spans="1:1" x14ac:dyDescent="0.25">
      <c r="A953" s="115"/>
    </row>
    <row r="954" spans="1:1" x14ac:dyDescent="0.25">
      <c r="A954" s="115"/>
    </row>
    <row r="955" spans="1:1" x14ac:dyDescent="0.25">
      <c r="A955" s="115"/>
    </row>
    <row r="956" spans="1:1" x14ac:dyDescent="0.25">
      <c r="A956" s="115"/>
    </row>
    <row r="957" spans="1:1" x14ac:dyDescent="0.25">
      <c r="A957" s="115"/>
    </row>
    <row r="958" spans="1:1" x14ac:dyDescent="0.25">
      <c r="A958" s="115"/>
    </row>
    <row r="959" spans="1:1" x14ac:dyDescent="0.25">
      <c r="A959" s="115"/>
    </row>
    <row r="960" spans="1:1" x14ac:dyDescent="0.25">
      <c r="A960" s="115"/>
    </row>
    <row r="961" spans="1:1" x14ac:dyDescent="0.25">
      <c r="A961" s="115"/>
    </row>
    <row r="962" spans="1:1" x14ac:dyDescent="0.25">
      <c r="A962" s="115"/>
    </row>
    <row r="963" spans="1:1" x14ac:dyDescent="0.25">
      <c r="A963" s="115"/>
    </row>
    <row r="964" spans="1:1" x14ac:dyDescent="0.25">
      <c r="A964" s="115"/>
    </row>
    <row r="965" spans="1:1" x14ac:dyDescent="0.25">
      <c r="A965" s="115"/>
    </row>
    <row r="966" spans="1:1" x14ac:dyDescent="0.25">
      <c r="A966" s="115"/>
    </row>
    <row r="967" spans="1:1" x14ac:dyDescent="0.25">
      <c r="A967" s="115"/>
    </row>
    <row r="968" spans="1:1" x14ac:dyDescent="0.25">
      <c r="A968" s="115"/>
    </row>
    <row r="969" spans="1:1" x14ac:dyDescent="0.25">
      <c r="A969" s="115"/>
    </row>
    <row r="970" spans="1:1" x14ac:dyDescent="0.25">
      <c r="A970" s="115"/>
    </row>
    <row r="971" spans="1:1" x14ac:dyDescent="0.25">
      <c r="A971" s="115"/>
    </row>
    <row r="972" spans="1:1" x14ac:dyDescent="0.25">
      <c r="A972" s="115"/>
    </row>
    <row r="973" spans="1:1" x14ac:dyDescent="0.25">
      <c r="A973" s="115"/>
    </row>
    <row r="974" spans="1:1" x14ac:dyDescent="0.25">
      <c r="A974" s="115"/>
    </row>
    <row r="975" spans="1:1" x14ac:dyDescent="0.25">
      <c r="A975" s="115"/>
    </row>
    <row r="976" spans="1:1" x14ac:dyDescent="0.25">
      <c r="A976" s="115"/>
    </row>
    <row r="977" spans="1:1" x14ac:dyDescent="0.25">
      <c r="A977" s="115"/>
    </row>
    <row r="978" spans="1:1" x14ac:dyDescent="0.25">
      <c r="A978" s="115"/>
    </row>
    <row r="979" spans="1:1" x14ac:dyDescent="0.25">
      <c r="A979" s="115"/>
    </row>
    <row r="980" spans="1:1" x14ac:dyDescent="0.25">
      <c r="A980" s="115"/>
    </row>
    <row r="981" spans="1:1" x14ac:dyDescent="0.25">
      <c r="A981" s="115"/>
    </row>
    <row r="982" spans="1:1" x14ac:dyDescent="0.25">
      <c r="A982" s="115"/>
    </row>
    <row r="983" spans="1:1" x14ac:dyDescent="0.25">
      <c r="A983" s="115"/>
    </row>
    <row r="984" spans="1:1" x14ac:dyDescent="0.25">
      <c r="A984" s="115"/>
    </row>
    <row r="985" spans="1:1" x14ac:dyDescent="0.25">
      <c r="A985" s="115"/>
    </row>
    <row r="986" spans="1:1" x14ac:dyDescent="0.25">
      <c r="A986" s="115"/>
    </row>
    <row r="987" spans="1:1" x14ac:dyDescent="0.25">
      <c r="A987" s="115"/>
    </row>
    <row r="988" spans="1:1" x14ac:dyDescent="0.25">
      <c r="A988" s="115"/>
    </row>
    <row r="989" spans="1:1" x14ac:dyDescent="0.25">
      <c r="A989" s="115"/>
    </row>
    <row r="990" spans="1:1" x14ac:dyDescent="0.25">
      <c r="A990" s="115"/>
    </row>
    <row r="991" spans="1:1" x14ac:dyDescent="0.25">
      <c r="A991" s="115"/>
    </row>
    <row r="992" spans="1:1" x14ac:dyDescent="0.25">
      <c r="A992" s="115"/>
    </row>
    <row r="993" spans="1:1" x14ac:dyDescent="0.25">
      <c r="A993" s="115"/>
    </row>
    <row r="994" spans="1:1" x14ac:dyDescent="0.25">
      <c r="A994" s="115"/>
    </row>
    <row r="995" spans="1:1" x14ac:dyDescent="0.25">
      <c r="A995" s="115"/>
    </row>
    <row r="996" spans="1:1" x14ac:dyDescent="0.25">
      <c r="A996" s="115"/>
    </row>
    <row r="997" spans="1:1" x14ac:dyDescent="0.25">
      <c r="A997" s="115"/>
    </row>
    <row r="998" spans="1:1" x14ac:dyDescent="0.25">
      <c r="A998" s="115"/>
    </row>
    <row r="999" spans="1:1" x14ac:dyDescent="0.25">
      <c r="A999" s="115"/>
    </row>
    <row r="1000" spans="1:1" x14ac:dyDescent="0.25">
      <c r="A1000" s="115"/>
    </row>
    <row r="1001" spans="1:1" x14ac:dyDescent="0.25">
      <c r="A1001" s="115"/>
    </row>
    <row r="1002" spans="1:1" x14ac:dyDescent="0.25">
      <c r="A1002" s="115"/>
    </row>
    <row r="1003" spans="1:1" x14ac:dyDescent="0.25">
      <c r="A1003" s="115"/>
    </row>
    <row r="1004" spans="1:1" x14ac:dyDescent="0.25">
      <c r="A1004" s="115"/>
    </row>
    <row r="1005" spans="1:1" x14ac:dyDescent="0.25">
      <c r="A1005" s="115"/>
    </row>
    <row r="1006" spans="1:1" x14ac:dyDescent="0.25">
      <c r="A1006" s="115"/>
    </row>
    <row r="1007" spans="1:1" x14ac:dyDescent="0.25">
      <c r="A1007" s="115"/>
    </row>
    <row r="1008" spans="1:1" x14ac:dyDescent="0.25">
      <c r="A1008" s="115"/>
    </row>
    <row r="1009" spans="1:1" x14ac:dyDescent="0.25">
      <c r="A1009" s="115"/>
    </row>
    <row r="1010" spans="1:1" x14ac:dyDescent="0.25">
      <c r="A1010" s="115"/>
    </row>
    <row r="1011" spans="1:1" x14ac:dyDescent="0.25">
      <c r="A1011" s="115"/>
    </row>
    <row r="1012" spans="1:1" x14ac:dyDescent="0.25">
      <c r="A1012" s="115"/>
    </row>
    <row r="1013" spans="1:1" x14ac:dyDescent="0.25">
      <c r="A1013" s="115"/>
    </row>
    <row r="1014" spans="1:1" x14ac:dyDescent="0.25">
      <c r="A1014" s="115"/>
    </row>
    <row r="1015" spans="1:1" x14ac:dyDescent="0.25">
      <c r="A1015" s="115"/>
    </row>
    <row r="1016" spans="1:1" x14ac:dyDescent="0.25">
      <c r="A1016" s="115"/>
    </row>
    <row r="1017" spans="1:1" x14ac:dyDescent="0.25">
      <c r="A1017" s="115"/>
    </row>
    <row r="1018" spans="1:1" x14ac:dyDescent="0.25">
      <c r="A1018" s="115"/>
    </row>
    <row r="1019" spans="1:1" x14ac:dyDescent="0.25">
      <c r="A1019" s="115"/>
    </row>
    <row r="1020" spans="1:1" x14ac:dyDescent="0.25">
      <c r="A1020" s="115"/>
    </row>
    <row r="1021" spans="1:1" x14ac:dyDescent="0.25">
      <c r="A1021" s="115"/>
    </row>
    <row r="1022" spans="1:1" x14ac:dyDescent="0.25">
      <c r="A1022" s="115"/>
    </row>
    <row r="1023" spans="1:1" x14ac:dyDescent="0.25">
      <c r="A1023" s="115"/>
    </row>
    <row r="1024" spans="1:1" x14ac:dyDescent="0.25">
      <c r="A1024" s="115"/>
    </row>
    <row r="1025" spans="1:1" x14ac:dyDescent="0.25">
      <c r="A1025" s="115"/>
    </row>
    <row r="1026" spans="1:1" x14ac:dyDescent="0.25">
      <c r="A1026" s="115"/>
    </row>
    <row r="1027" spans="1:1" x14ac:dyDescent="0.25">
      <c r="A1027" s="115"/>
    </row>
    <row r="1028" spans="1:1" x14ac:dyDescent="0.25">
      <c r="A1028" s="115"/>
    </row>
    <row r="1029" spans="1:1" x14ac:dyDescent="0.25">
      <c r="A1029" s="115"/>
    </row>
    <row r="1030" spans="1:1" x14ac:dyDescent="0.25">
      <c r="A1030" s="115"/>
    </row>
    <row r="1031" spans="1:1" x14ac:dyDescent="0.25">
      <c r="A1031" s="115"/>
    </row>
    <row r="1032" spans="1:1" x14ac:dyDescent="0.25">
      <c r="A1032" s="115"/>
    </row>
    <row r="1033" spans="1:1" x14ac:dyDescent="0.25">
      <c r="A1033" s="115"/>
    </row>
    <row r="1034" spans="1:1" x14ac:dyDescent="0.25">
      <c r="A1034" s="115"/>
    </row>
    <row r="1035" spans="1:1" x14ac:dyDescent="0.25">
      <c r="A1035" s="115"/>
    </row>
    <row r="1036" spans="1:1" x14ac:dyDescent="0.25">
      <c r="A1036" s="115"/>
    </row>
    <row r="1037" spans="1:1" x14ac:dyDescent="0.25">
      <c r="A1037" s="115"/>
    </row>
    <row r="1038" spans="1:1" x14ac:dyDescent="0.25">
      <c r="A1038" s="115"/>
    </row>
    <row r="1039" spans="1:1" x14ac:dyDescent="0.25">
      <c r="A1039" s="115"/>
    </row>
    <row r="1040" spans="1:1" x14ac:dyDescent="0.25">
      <c r="A1040" s="115"/>
    </row>
    <row r="1041" spans="1:1" x14ac:dyDescent="0.25">
      <c r="A1041" s="115"/>
    </row>
    <row r="1042" spans="1:1" x14ac:dyDescent="0.25">
      <c r="A1042" s="115"/>
    </row>
    <row r="1043" spans="1:1" x14ac:dyDescent="0.25">
      <c r="A1043" s="115"/>
    </row>
    <row r="1044" spans="1:1" x14ac:dyDescent="0.25">
      <c r="A1044" s="115"/>
    </row>
    <row r="1045" spans="1:1" x14ac:dyDescent="0.25">
      <c r="A1045" s="115"/>
    </row>
    <row r="1046" spans="1:1" x14ac:dyDescent="0.25">
      <c r="A1046" s="115"/>
    </row>
    <row r="1047" spans="1:1" x14ac:dyDescent="0.25">
      <c r="A1047" s="115"/>
    </row>
    <row r="1048" spans="1:1" x14ac:dyDescent="0.25">
      <c r="A1048" s="115"/>
    </row>
    <row r="1049" spans="1:1" x14ac:dyDescent="0.25">
      <c r="A1049" s="115"/>
    </row>
    <row r="1050" spans="1:1" x14ac:dyDescent="0.25">
      <c r="A1050" s="115"/>
    </row>
    <row r="1051" spans="1:1" x14ac:dyDescent="0.25">
      <c r="A1051" s="115"/>
    </row>
    <row r="1052" spans="1:1" x14ac:dyDescent="0.25">
      <c r="A1052" s="115"/>
    </row>
    <row r="1053" spans="1:1" x14ac:dyDescent="0.25">
      <c r="A1053" s="115"/>
    </row>
    <row r="1054" spans="1:1" x14ac:dyDescent="0.25">
      <c r="A1054" s="115"/>
    </row>
    <row r="1055" spans="1:1" x14ac:dyDescent="0.25">
      <c r="A1055" s="115"/>
    </row>
    <row r="1056" spans="1:1" x14ac:dyDescent="0.25">
      <c r="A1056" s="115"/>
    </row>
    <row r="1057" spans="1:1" x14ac:dyDescent="0.25">
      <c r="A1057" s="115"/>
    </row>
    <row r="1058" spans="1:1" x14ac:dyDescent="0.25">
      <c r="A1058" s="115"/>
    </row>
    <row r="1059" spans="1:1" x14ac:dyDescent="0.25">
      <c r="A1059" s="115"/>
    </row>
    <row r="1060" spans="1:1" x14ac:dyDescent="0.25">
      <c r="A1060" s="115"/>
    </row>
    <row r="1061" spans="1:1" x14ac:dyDescent="0.25">
      <c r="A1061" s="115"/>
    </row>
    <row r="1062" spans="1:1" x14ac:dyDescent="0.25">
      <c r="A1062" s="115"/>
    </row>
    <row r="1063" spans="1:1" x14ac:dyDescent="0.25">
      <c r="A1063" s="115"/>
    </row>
    <row r="1064" spans="1:1" x14ac:dyDescent="0.25">
      <c r="A1064" s="115"/>
    </row>
    <row r="1065" spans="1:1" x14ac:dyDescent="0.25">
      <c r="A1065" s="115"/>
    </row>
    <row r="1066" spans="1:1" x14ac:dyDescent="0.25">
      <c r="A1066" s="115"/>
    </row>
    <row r="1067" spans="1:1" x14ac:dyDescent="0.25">
      <c r="A1067" s="115"/>
    </row>
    <row r="1068" spans="1:1" x14ac:dyDescent="0.25">
      <c r="A1068" s="115"/>
    </row>
    <row r="1069" spans="1:1" x14ac:dyDescent="0.25">
      <c r="A1069" s="115"/>
    </row>
    <row r="1070" spans="1:1" x14ac:dyDescent="0.25">
      <c r="A1070" s="115"/>
    </row>
    <row r="1071" spans="1:1" x14ac:dyDescent="0.25">
      <c r="A1071" s="115"/>
    </row>
    <row r="1072" spans="1:1" x14ac:dyDescent="0.25">
      <c r="A1072" s="115"/>
    </row>
    <row r="1073" spans="1:1" x14ac:dyDescent="0.25">
      <c r="A1073" s="115"/>
    </row>
    <row r="1074" spans="1:1" x14ac:dyDescent="0.25">
      <c r="A1074" s="115"/>
    </row>
    <row r="1075" spans="1:1" x14ac:dyDescent="0.25">
      <c r="A1075" s="115"/>
    </row>
    <row r="1076" spans="1:1" x14ac:dyDescent="0.25">
      <c r="A1076" s="115"/>
    </row>
    <row r="1077" spans="1:1" x14ac:dyDescent="0.25">
      <c r="A1077" s="115"/>
    </row>
    <row r="1078" spans="1:1" x14ac:dyDescent="0.25">
      <c r="A1078" s="115"/>
    </row>
    <row r="1079" spans="1:1" x14ac:dyDescent="0.25">
      <c r="A1079" s="115"/>
    </row>
    <row r="1080" spans="1:1" x14ac:dyDescent="0.25">
      <c r="A1080" s="115"/>
    </row>
    <row r="1081" spans="1:1" x14ac:dyDescent="0.25">
      <c r="A1081" s="115"/>
    </row>
    <row r="1082" spans="1:1" x14ac:dyDescent="0.25">
      <c r="A1082" s="115"/>
    </row>
    <row r="1083" spans="1:1" x14ac:dyDescent="0.25">
      <c r="A1083" s="115"/>
    </row>
    <row r="1084" spans="1:1" x14ac:dyDescent="0.25">
      <c r="A1084" s="115"/>
    </row>
    <row r="1085" spans="1:1" x14ac:dyDescent="0.25">
      <c r="A1085" s="115"/>
    </row>
    <row r="1086" spans="1:1" x14ac:dyDescent="0.25">
      <c r="A1086" s="115"/>
    </row>
    <row r="1087" spans="1:1" x14ac:dyDescent="0.25">
      <c r="A1087" s="115"/>
    </row>
    <row r="1088" spans="1:1" x14ac:dyDescent="0.25">
      <c r="A1088" s="115"/>
    </row>
    <row r="1089" spans="1:1" x14ac:dyDescent="0.25">
      <c r="A1089" s="115"/>
    </row>
    <row r="1090" spans="1:1" x14ac:dyDescent="0.25">
      <c r="A1090" s="115"/>
    </row>
    <row r="1091" spans="1:1" x14ac:dyDescent="0.25">
      <c r="A1091" s="115"/>
    </row>
    <row r="1092" spans="1:1" x14ac:dyDescent="0.25">
      <c r="A1092" s="115"/>
    </row>
    <row r="1093" spans="1:1" x14ac:dyDescent="0.25">
      <c r="A1093" s="115"/>
    </row>
    <row r="1094" spans="1:1" x14ac:dyDescent="0.25">
      <c r="A1094" s="115"/>
    </row>
    <row r="1095" spans="1:1" x14ac:dyDescent="0.25">
      <c r="A1095" s="115"/>
    </row>
    <row r="1096" spans="1:1" x14ac:dyDescent="0.25">
      <c r="A1096" s="115"/>
    </row>
    <row r="1097" spans="1:1" x14ac:dyDescent="0.25">
      <c r="A1097" s="115"/>
    </row>
    <row r="1098" spans="1:1" x14ac:dyDescent="0.25">
      <c r="A1098" s="115"/>
    </row>
    <row r="1099" spans="1:1" x14ac:dyDescent="0.25">
      <c r="A1099" s="115"/>
    </row>
    <row r="1100" spans="1:1" x14ac:dyDescent="0.25">
      <c r="A1100" s="115"/>
    </row>
    <row r="1101" spans="1:1" x14ac:dyDescent="0.25">
      <c r="A1101" s="115"/>
    </row>
    <row r="1102" spans="1:1" x14ac:dyDescent="0.25">
      <c r="A1102" s="115"/>
    </row>
    <row r="1103" spans="1:1" x14ac:dyDescent="0.25">
      <c r="A1103" s="115"/>
    </row>
    <row r="1104" spans="1:1" x14ac:dyDescent="0.25">
      <c r="A1104" s="115"/>
    </row>
    <row r="1105" spans="1:1" x14ac:dyDescent="0.25">
      <c r="A1105" s="115"/>
    </row>
    <row r="1106" spans="1:1" x14ac:dyDescent="0.25">
      <c r="A1106" s="115"/>
    </row>
    <row r="1107" spans="1:1" x14ac:dyDescent="0.25">
      <c r="A1107" s="115"/>
    </row>
    <row r="1108" spans="1:1" x14ac:dyDescent="0.25">
      <c r="A1108" s="115"/>
    </row>
    <row r="1109" spans="1:1" x14ac:dyDescent="0.25">
      <c r="A1109" s="115"/>
    </row>
    <row r="1110" spans="1:1" x14ac:dyDescent="0.25">
      <c r="A1110" s="115"/>
    </row>
    <row r="1111" spans="1:1" x14ac:dyDescent="0.25">
      <c r="A1111" s="115"/>
    </row>
    <row r="1112" spans="1:1" x14ac:dyDescent="0.25">
      <c r="A1112" s="115"/>
    </row>
    <row r="1113" spans="1:1" x14ac:dyDescent="0.25">
      <c r="A1113" s="115"/>
    </row>
    <row r="1114" spans="1:1" x14ac:dyDescent="0.25">
      <c r="A1114" s="115"/>
    </row>
    <row r="1115" spans="1:1" x14ac:dyDescent="0.25">
      <c r="A1115" s="115"/>
    </row>
    <row r="1116" spans="1:1" x14ac:dyDescent="0.25">
      <c r="A1116" s="115"/>
    </row>
    <row r="1117" spans="1:1" x14ac:dyDescent="0.25">
      <c r="A1117" s="115"/>
    </row>
    <row r="1118" spans="1:1" x14ac:dyDescent="0.25">
      <c r="A1118" s="115"/>
    </row>
    <row r="1119" spans="1:1" x14ac:dyDescent="0.25">
      <c r="A1119" s="115"/>
    </row>
    <row r="1120" spans="1:1" x14ac:dyDescent="0.25">
      <c r="A1120" s="115"/>
    </row>
    <row r="1121" spans="1:1" x14ac:dyDescent="0.25">
      <c r="A1121" s="115"/>
    </row>
    <row r="1122" spans="1:1" x14ac:dyDescent="0.25">
      <c r="A1122" s="115"/>
    </row>
    <row r="1123" spans="1:1" x14ac:dyDescent="0.25">
      <c r="A1123" s="115"/>
    </row>
    <row r="1124" spans="1:1" x14ac:dyDescent="0.25">
      <c r="A1124" s="115"/>
    </row>
    <row r="1125" spans="1:1" x14ac:dyDescent="0.25">
      <c r="A1125" s="115"/>
    </row>
    <row r="1126" spans="1:1" x14ac:dyDescent="0.25">
      <c r="A1126" s="115"/>
    </row>
    <row r="1127" spans="1:1" x14ac:dyDescent="0.25">
      <c r="A1127" s="115"/>
    </row>
    <row r="1128" spans="1:1" x14ac:dyDescent="0.25">
      <c r="A1128" s="115"/>
    </row>
    <row r="1129" spans="1:1" x14ac:dyDescent="0.25">
      <c r="A1129" s="115"/>
    </row>
    <row r="1130" spans="1:1" x14ac:dyDescent="0.25">
      <c r="A1130" s="115"/>
    </row>
    <row r="1131" spans="1:1" x14ac:dyDescent="0.25">
      <c r="A1131" s="115"/>
    </row>
    <row r="1132" spans="1:1" x14ac:dyDescent="0.25">
      <c r="A1132" s="115"/>
    </row>
    <row r="1133" spans="1:1" x14ac:dyDescent="0.25">
      <c r="A1133" s="115"/>
    </row>
    <row r="1134" spans="1:1" x14ac:dyDescent="0.25">
      <c r="A1134" s="115"/>
    </row>
    <row r="1135" spans="1:1" x14ac:dyDescent="0.25">
      <c r="A1135" s="115"/>
    </row>
    <row r="1136" spans="1:1" x14ac:dyDescent="0.25">
      <c r="A1136" s="115"/>
    </row>
    <row r="1137" spans="1:1" x14ac:dyDescent="0.25">
      <c r="A1137" s="115"/>
    </row>
    <row r="1138" spans="1:1" x14ac:dyDescent="0.25">
      <c r="A1138" s="115"/>
    </row>
    <row r="1139" spans="1:1" x14ac:dyDescent="0.25">
      <c r="A1139" s="115"/>
    </row>
    <row r="1140" spans="1:1" x14ac:dyDescent="0.25">
      <c r="A1140" s="115"/>
    </row>
    <row r="1141" spans="1:1" x14ac:dyDescent="0.25">
      <c r="A1141" s="115"/>
    </row>
    <row r="1142" spans="1:1" x14ac:dyDescent="0.25">
      <c r="A1142" s="115"/>
    </row>
    <row r="1143" spans="1:1" x14ac:dyDescent="0.25">
      <c r="A1143" s="115"/>
    </row>
    <row r="1144" spans="1:1" x14ac:dyDescent="0.25">
      <c r="A1144" s="115"/>
    </row>
    <row r="1145" spans="1:1" x14ac:dyDescent="0.25">
      <c r="A1145" s="115"/>
    </row>
    <row r="1146" spans="1:1" x14ac:dyDescent="0.25">
      <c r="A1146" s="115"/>
    </row>
    <row r="1147" spans="1:1" x14ac:dyDescent="0.25">
      <c r="A1147" s="115"/>
    </row>
    <row r="1148" spans="1:1" x14ac:dyDescent="0.25">
      <c r="A1148" s="115"/>
    </row>
    <row r="1149" spans="1:1" x14ac:dyDescent="0.25">
      <c r="A1149" s="115"/>
    </row>
    <row r="1150" spans="1:1" x14ac:dyDescent="0.25">
      <c r="A1150" s="115"/>
    </row>
    <row r="1151" spans="1:1" x14ac:dyDescent="0.25">
      <c r="A1151" s="115"/>
    </row>
    <row r="1152" spans="1:1" x14ac:dyDescent="0.25">
      <c r="A1152" s="115"/>
    </row>
    <row r="1153" spans="1:1" x14ac:dyDescent="0.25">
      <c r="A1153" s="115"/>
    </row>
    <row r="1154" spans="1:1" x14ac:dyDescent="0.25">
      <c r="A1154" s="115"/>
    </row>
    <row r="1155" spans="1:1" x14ac:dyDescent="0.25">
      <c r="A1155" s="115"/>
    </row>
    <row r="1156" spans="1:1" x14ac:dyDescent="0.25">
      <c r="A1156" s="115"/>
    </row>
    <row r="1157" spans="1:1" x14ac:dyDescent="0.25">
      <c r="A1157" s="115"/>
    </row>
    <row r="1158" spans="1:1" x14ac:dyDescent="0.25">
      <c r="A1158" s="115"/>
    </row>
    <row r="1159" spans="1:1" x14ac:dyDescent="0.25">
      <c r="A1159" s="115"/>
    </row>
    <row r="1160" spans="1:1" x14ac:dyDescent="0.25">
      <c r="A1160" s="115"/>
    </row>
    <row r="1161" spans="1:1" x14ac:dyDescent="0.25">
      <c r="A1161" s="115"/>
    </row>
    <row r="1162" spans="1:1" x14ac:dyDescent="0.25">
      <c r="A1162" s="115"/>
    </row>
    <row r="1163" spans="1:1" x14ac:dyDescent="0.25">
      <c r="A1163" s="115"/>
    </row>
    <row r="1164" spans="1:1" x14ac:dyDescent="0.25">
      <c r="A1164" s="115"/>
    </row>
    <row r="1165" spans="1:1" x14ac:dyDescent="0.25">
      <c r="A1165" s="115"/>
    </row>
    <row r="1166" spans="1:1" x14ac:dyDescent="0.25">
      <c r="A1166" s="115"/>
    </row>
    <row r="1167" spans="1:1" x14ac:dyDescent="0.25">
      <c r="A1167" s="115"/>
    </row>
    <row r="1168" spans="1:1" x14ac:dyDescent="0.25">
      <c r="A1168" s="115"/>
    </row>
    <row r="1169" spans="1:1" x14ac:dyDescent="0.25">
      <c r="A1169" s="115"/>
    </row>
    <row r="1170" spans="1:1" x14ac:dyDescent="0.25">
      <c r="A1170" s="115"/>
    </row>
    <row r="1171" spans="1:1" x14ac:dyDescent="0.25">
      <c r="A1171" s="115"/>
    </row>
    <row r="1172" spans="1:1" x14ac:dyDescent="0.25">
      <c r="A1172" s="115"/>
    </row>
    <row r="1173" spans="1:1" x14ac:dyDescent="0.25">
      <c r="A1173" s="115"/>
    </row>
    <row r="1174" spans="1:1" x14ac:dyDescent="0.25">
      <c r="A1174" s="115"/>
    </row>
    <row r="1175" spans="1:1" x14ac:dyDescent="0.25">
      <c r="A1175" s="115"/>
    </row>
    <row r="1176" spans="1:1" x14ac:dyDescent="0.25">
      <c r="A1176" s="115"/>
    </row>
    <row r="1177" spans="1:1" x14ac:dyDescent="0.25">
      <c r="A1177" s="115"/>
    </row>
    <row r="1178" spans="1:1" x14ac:dyDescent="0.25">
      <c r="A1178" s="115"/>
    </row>
    <row r="1179" spans="1:1" x14ac:dyDescent="0.25">
      <c r="A1179" s="115"/>
    </row>
    <row r="1180" spans="1:1" x14ac:dyDescent="0.25">
      <c r="A1180" s="115"/>
    </row>
    <row r="1181" spans="1:1" x14ac:dyDescent="0.25">
      <c r="A1181" s="115"/>
    </row>
    <row r="1182" spans="1:1" x14ac:dyDescent="0.25">
      <c r="A1182" s="115"/>
    </row>
    <row r="1183" spans="1:1" x14ac:dyDescent="0.25">
      <c r="A1183" s="115"/>
    </row>
    <row r="1184" spans="1:1" x14ac:dyDescent="0.25">
      <c r="A1184" s="115"/>
    </row>
    <row r="1185" spans="1:1" x14ac:dyDescent="0.25">
      <c r="A1185" s="115"/>
    </row>
    <row r="1186" spans="1:1" x14ac:dyDescent="0.25">
      <c r="A1186" s="115"/>
    </row>
    <row r="1187" spans="1:1" x14ac:dyDescent="0.25">
      <c r="A1187" s="115"/>
    </row>
    <row r="1188" spans="1:1" x14ac:dyDescent="0.25">
      <c r="A1188" s="115"/>
    </row>
    <row r="1189" spans="1:1" x14ac:dyDescent="0.25">
      <c r="A1189" s="115"/>
    </row>
    <row r="1190" spans="1:1" x14ac:dyDescent="0.25">
      <c r="A1190" s="115"/>
    </row>
    <row r="1191" spans="1:1" x14ac:dyDescent="0.25">
      <c r="A1191" s="115"/>
    </row>
    <row r="1192" spans="1:1" x14ac:dyDescent="0.25">
      <c r="A1192" s="115"/>
    </row>
    <row r="1193" spans="1:1" x14ac:dyDescent="0.25">
      <c r="A1193" s="115"/>
    </row>
    <row r="1194" spans="1:1" x14ac:dyDescent="0.25">
      <c r="A1194" s="115"/>
    </row>
    <row r="1195" spans="1:1" x14ac:dyDescent="0.25">
      <c r="A1195" s="115"/>
    </row>
    <row r="1196" spans="1:1" x14ac:dyDescent="0.25">
      <c r="A1196" s="115"/>
    </row>
    <row r="1197" spans="1:1" x14ac:dyDescent="0.25">
      <c r="A1197" s="115"/>
    </row>
    <row r="1198" spans="1:1" x14ac:dyDescent="0.25">
      <c r="A1198" s="115"/>
    </row>
    <row r="1199" spans="1:1" x14ac:dyDescent="0.25">
      <c r="A1199" s="115"/>
    </row>
    <row r="1200" spans="1:1" x14ac:dyDescent="0.25">
      <c r="A1200" s="115"/>
    </row>
    <row r="1201" spans="1:1" x14ac:dyDescent="0.25">
      <c r="A1201" s="115"/>
    </row>
    <row r="1202" spans="1:1" x14ac:dyDescent="0.25">
      <c r="A1202" s="115"/>
    </row>
    <row r="1203" spans="1:1" x14ac:dyDescent="0.25">
      <c r="A1203" s="115"/>
    </row>
    <row r="1204" spans="1:1" x14ac:dyDescent="0.25">
      <c r="A1204" s="115"/>
    </row>
    <row r="1205" spans="1:1" x14ac:dyDescent="0.25">
      <c r="A1205" s="115"/>
    </row>
    <row r="1206" spans="1:1" x14ac:dyDescent="0.25">
      <c r="A1206" s="115"/>
    </row>
    <row r="1207" spans="1:1" x14ac:dyDescent="0.25">
      <c r="A1207" s="115"/>
    </row>
    <row r="1208" spans="1:1" x14ac:dyDescent="0.25">
      <c r="A1208" s="115"/>
    </row>
    <row r="1209" spans="1:1" x14ac:dyDescent="0.25">
      <c r="A1209" s="115"/>
    </row>
    <row r="1210" spans="1:1" x14ac:dyDescent="0.25">
      <c r="A1210" s="115"/>
    </row>
    <row r="1211" spans="1:1" x14ac:dyDescent="0.25">
      <c r="A1211" s="115"/>
    </row>
    <row r="1212" spans="1:1" x14ac:dyDescent="0.25">
      <c r="A1212" s="115"/>
    </row>
    <row r="1213" spans="1:1" x14ac:dyDescent="0.25">
      <c r="A1213" s="115"/>
    </row>
    <row r="1214" spans="1:1" x14ac:dyDescent="0.25">
      <c r="A1214" s="115"/>
    </row>
    <row r="1215" spans="1:1" x14ac:dyDescent="0.25">
      <c r="A1215" s="115"/>
    </row>
    <row r="1216" spans="1:1" x14ac:dyDescent="0.25">
      <c r="A1216" s="115"/>
    </row>
    <row r="1217" spans="1:1" x14ac:dyDescent="0.25">
      <c r="A1217" s="115"/>
    </row>
    <row r="1218" spans="1:1" x14ac:dyDescent="0.25">
      <c r="A1218" s="115"/>
    </row>
    <row r="1219" spans="1:1" x14ac:dyDescent="0.25">
      <c r="A1219" s="115"/>
    </row>
    <row r="1220" spans="1:1" x14ac:dyDescent="0.25">
      <c r="A1220" s="115"/>
    </row>
    <row r="1221" spans="1:1" x14ac:dyDescent="0.25">
      <c r="A1221" s="115"/>
    </row>
    <row r="1222" spans="1:1" x14ac:dyDescent="0.25">
      <c r="A1222" s="115"/>
    </row>
    <row r="1223" spans="1:1" x14ac:dyDescent="0.25">
      <c r="A1223" s="115"/>
    </row>
    <row r="1224" spans="1:1" x14ac:dyDescent="0.25">
      <c r="A1224" s="115"/>
    </row>
    <row r="1225" spans="1:1" x14ac:dyDescent="0.25">
      <c r="A1225" s="115"/>
    </row>
    <row r="1226" spans="1:1" x14ac:dyDescent="0.25">
      <c r="A1226" s="115"/>
    </row>
    <row r="1227" spans="1:1" x14ac:dyDescent="0.25">
      <c r="A1227" s="115"/>
    </row>
    <row r="1228" spans="1:1" x14ac:dyDescent="0.25">
      <c r="A1228" s="115"/>
    </row>
    <row r="1229" spans="1:1" x14ac:dyDescent="0.25">
      <c r="A1229" s="115"/>
    </row>
    <row r="1230" spans="1:1" x14ac:dyDescent="0.25">
      <c r="A1230" s="115"/>
    </row>
    <row r="1231" spans="1:1" x14ac:dyDescent="0.25">
      <c r="A1231" s="115"/>
    </row>
    <row r="1232" spans="1:1" x14ac:dyDescent="0.25">
      <c r="A1232" s="115"/>
    </row>
    <row r="1233" spans="1:1" x14ac:dyDescent="0.25">
      <c r="A1233" s="115"/>
    </row>
    <row r="1234" spans="1:1" x14ac:dyDescent="0.25">
      <c r="A1234" s="115"/>
    </row>
    <row r="1235" spans="1:1" x14ac:dyDescent="0.25">
      <c r="A1235" s="115"/>
    </row>
    <row r="1236" spans="1:1" x14ac:dyDescent="0.25">
      <c r="A1236" s="115"/>
    </row>
    <row r="1237" spans="1:1" x14ac:dyDescent="0.25">
      <c r="A1237" s="115"/>
    </row>
    <row r="1238" spans="1:1" x14ac:dyDescent="0.25">
      <c r="A1238" s="115"/>
    </row>
    <row r="1239" spans="1:1" x14ac:dyDescent="0.25">
      <c r="A1239" s="115"/>
    </row>
    <row r="1240" spans="1:1" x14ac:dyDescent="0.25">
      <c r="A1240" s="115"/>
    </row>
    <row r="1241" spans="1:1" x14ac:dyDescent="0.25">
      <c r="A1241" s="115"/>
    </row>
    <row r="1242" spans="1:1" x14ac:dyDescent="0.25">
      <c r="A1242" s="115"/>
    </row>
    <row r="1243" spans="1:1" x14ac:dyDescent="0.25">
      <c r="A1243" s="115"/>
    </row>
    <row r="1244" spans="1:1" x14ac:dyDescent="0.25">
      <c r="A1244" s="115"/>
    </row>
    <row r="1245" spans="1:1" x14ac:dyDescent="0.25">
      <c r="A1245" s="115"/>
    </row>
    <row r="1246" spans="1:1" x14ac:dyDescent="0.25">
      <c r="A1246" s="115"/>
    </row>
    <row r="1247" spans="1:1" x14ac:dyDescent="0.25">
      <c r="A1247" s="115"/>
    </row>
    <row r="1248" spans="1:1" x14ac:dyDescent="0.25">
      <c r="A1248" s="115"/>
    </row>
    <row r="1249" spans="1:1" x14ac:dyDescent="0.25">
      <c r="A1249" s="115"/>
    </row>
    <row r="1250" spans="1:1" x14ac:dyDescent="0.25">
      <c r="A1250" s="115"/>
    </row>
    <row r="1251" spans="1:1" x14ac:dyDescent="0.25">
      <c r="A1251" s="115"/>
    </row>
    <row r="1252" spans="1:1" x14ac:dyDescent="0.25">
      <c r="A1252" s="115"/>
    </row>
    <row r="1253" spans="1:1" x14ac:dyDescent="0.25">
      <c r="A1253" s="115"/>
    </row>
    <row r="1254" spans="1:1" x14ac:dyDescent="0.25">
      <c r="A1254" s="115"/>
    </row>
    <row r="1255" spans="1:1" x14ac:dyDescent="0.25">
      <c r="A1255" s="115"/>
    </row>
    <row r="1256" spans="1:1" x14ac:dyDescent="0.25">
      <c r="A1256" s="115"/>
    </row>
    <row r="1257" spans="1:1" x14ac:dyDescent="0.25">
      <c r="A1257" s="115"/>
    </row>
    <row r="1258" spans="1:1" x14ac:dyDescent="0.25">
      <c r="A1258" s="115"/>
    </row>
    <row r="1259" spans="1:1" x14ac:dyDescent="0.25">
      <c r="A1259" s="115"/>
    </row>
    <row r="1260" spans="1:1" x14ac:dyDescent="0.25">
      <c r="A1260" s="115"/>
    </row>
    <row r="1261" spans="1:1" x14ac:dyDescent="0.25">
      <c r="A1261" s="115"/>
    </row>
    <row r="1262" spans="1:1" x14ac:dyDescent="0.25">
      <c r="A1262" s="115"/>
    </row>
    <row r="1263" spans="1:1" x14ac:dyDescent="0.25">
      <c r="A1263" s="115"/>
    </row>
    <row r="1264" spans="1:1" x14ac:dyDescent="0.25">
      <c r="A1264" s="115"/>
    </row>
    <row r="1265" spans="1:1" x14ac:dyDescent="0.25">
      <c r="A1265" s="115"/>
    </row>
    <row r="1266" spans="1:1" x14ac:dyDescent="0.25">
      <c r="A1266" s="115"/>
    </row>
    <row r="1267" spans="1:1" x14ac:dyDescent="0.25">
      <c r="A1267" s="115"/>
    </row>
    <row r="1268" spans="1:1" x14ac:dyDescent="0.25">
      <c r="A1268" s="115"/>
    </row>
    <row r="1269" spans="1:1" x14ac:dyDescent="0.25">
      <c r="A1269" s="115"/>
    </row>
    <row r="1270" spans="1:1" x14ac:dyDescent="0.25">
      <c r="A1270" s="115"/>
    </row>
    <row r="1271" spans="1:1" x14ac:dyDescent="0.25">
      <c r="A1271" s="115"/>
    </row>
    <row r="1272" spans="1:1" x14ac:dyDescent="0.25">
      <c r="A1272" s="115"/>
    </row>
    <row r="1273" spans="1:1" x14ac:dyDescent="0.25">
      <c r="A1273" s="115"/>
    </row>
    <row r="1274" spans="1:1" x14ac:dyDescent="0.25">
      <c r="A1274" s="115"/>
    </row>
    <row r="1275" spans="1:1" x14ac:dyDescent="0.25">
      <c r="A1275" s="115"/>
    </row>
    <row r="1276" spans="1:1" x14ac:dyDescent="0.25">
      <c r="A1276" s="115"/>
    </row>
    <row r="1277" spans="1:1" x14ac:dyDescent="0.25">
      <c r="A1277" s="115"/>
    </row>
    <row r="1278" spans="1:1" x14ac:dyDescent="0.25">
      <c r="A1278" s="115"/>
    </row>
    <row r="1279" spans="1:1" x14ac:dyDescent="0.25">
      <c r="A1279" s="115"/>
    </row>
    <row r="1280" spans="1:1" x14ac:dyDescent="0.25">
      <c r="A1280" s="115"/>
    </row>
    <row r="1281" spans="1:1" x14ac:dyDescent="0.25">
      <c r="A1281" s="115"/>
    </row>
    <row r="1282" spans="1:1" x14ac:dyDescent="0.25">
      <c r="A1282" s="115"/>
    </row>
    <row r="1283" spans="1:1" x14ac:dyDescent="0.25">
      <c r="A1283" s="115"/>
    </row>
    <row r="1284" spans="1:1" x14ac:dyDescent="0.25">
      <c r="A1284" s="115"/>
    </row>
    <row r="1285" spans="1:1" x14ac:dyDescent="0.25">
      <c r="A1285" s="115"/>
    </row>
    <row r="1286" spans="1:1" x14ac:dyDescent="0.25">
      <c r="A1286" s="115"/>
    </row>
    <row r="1287" spans="1:1" x14ac:dyDescent="0.25">
      <c r="A1287" s="115"/>
    </row>
    <row r="1288" spans="1:1" x14ac:dyDescent="0.25">
      <c r="A1288" s="115"/>
    </row>
    <row r="1289" spans="1:1" x14ac:dyDescent="0.25">
      <c r="A1289" s="115"/>
    </row>
    <row r="1290" spans="1:1" x14ac:dyDescent="0.25">
      <c r="A1290" s="115"/>
    </row>
    <row r="1291" spans="1:1" x14ac:dyDescent="0.25">
      <c r="A1291" s="115"/>
    </row>
    <row r="1292" spans="1:1" x14ac:dyDescent="0.25">
      <c r="A1292" s="115"/>
    </row>
    <row r="1293" spans="1:1" x14ac:dyDescent="0.25">
      <c r="A1293" s="115"/>
    </row>
    <row r="1294" spans="1:1" x14ac:dyDescent="0.25">
      <c r="A1294" s="115"/>
    </row>
    <row r="1295" spans="1:1" x14ac:dyDescent="0.25">
      <c r="A1295" s="115"/>
    </row>
    <row r="1296" spans="1:1" x14ac:dyDescent="0.25">
      <c r="A1296" s="115"/>
    </row>
    <row r="1297" spans="1:1" x14ac:dyDescent="0.25">
      <c r="A1297" s="115"/>
    </row>
    <row r="1298" spans="1:1" x14ac:dyDescent="0.25">
      <c r="A1298" s="115"/>
    </row>
    <row r="1299" spans="1:1" x14ac:dyDescent="0.25">
      <c r="A1299" s="115"/>
    </row>
    <row r="1300" spans="1:1" x14ac:dyDescent="0.25">
      <c r="A1300" s="115"/>
    </row>
    <row r="1301" spans="1:1" x14ac:dyDescent="0.25">
      <c r="A1301" s="115"/>
    </row>
    <row r="1302" spans="1:1" x14ac:dyDescent="0.25">
      <c r="A1302" s="115"/>
    </row>
    <row r="1303" spans="1:1" x14ac:dyDescent="0.25">
      <c r="A1303" s="115"/>
    </row>
    <row r="1304" spans="1:1" x14ac:dyDescent="0.25">
      <c r="A1304" s="115"/>
    </row>
    <row r="1305" spans="1:1" x14ac:dyDescent="0.25">
      <c r="A1305" s="115"/>
    </row>
    <row r="1306" spans="1:1" x14ac:dyDescent="0.25">
      <c r="A1306" s="115"/>
    </row>
    <row r="1307" spans="1:1" x14ac:dyDescent="0.25">
      <c r="A1307" s="115"/>
    </row>
    <row r="1308" spans="1:1" x14ac:dyDescent="0.25">
      <c r="A1308" s="115"/>
    </row>
    <row r="1309" spans="1:1" x14ac:dyDescent="0.25">
      <c r="A1309" s="115"/>
    </row>
    <row r="1310" spans="1:1" x14ac:dyDescent="0.25">
      <c r="A1310" s="115"/>
    </row>
    <row r="1311" spans="1:1" x14ac:dyDescent="0.25">
      <c r="A1311" s="115"/>
    </row>
    <row r="1312" spans="1:1" x14ac:dyDescent="0.25">
      <c r="A1312" s="115"/>
    </row>
    <row r="1313" spans="1:1" x14ac:dyDescent="0.25">
      <c r="A1313" s="115"/>
    </row>
    <row r="1314" spans="1:1" x14ac:dyDescent="0.25">
      <c r="A1314" s="115"/>
    </row>
    <row r="1315" spans="1:1" x14ac:dyDescent="0.25">
      <c r="A1315" s="115"/>
    </row>
    <row r="1316" spans="1:1" x14ac:dyDescent="0.25">
      <c r="A1316" s="115"/>
    </row>
    <row r="1317" spans="1:1" x14ac:dyDescent="0.25">
      <c r="A1317" s="115"/>
    </row>
    <row r="1318" spans="1:1" x14ac:dyDescent="0.25">
      <c r="A1318" s="115"/>
    </row>
    <row r="1319" spans="1:1" x14ac:dyDescent="0.25">
      <c r="A1319" s="115"/>
    </row>
    <row r="1320" spans="1:1" x14ac:dyDescent="0.25">
      <c r="A1320" s="115"/>
    </row>
    <row r="1321" spans="1:1" x14ac:dyDescent="0.25">
      <c r="A1321" s="115"/>
    </row>
    <row r="1322" spans="1:1" x14ac:dyDescent="0.25">
      <c r="A1322" s="115"/>
    </row>
    <row r="1323" spans="1:1" x14ac:dyDescent="0.25">
      <c r="A1323" s="115"/>
    </row>
    <row r="1324" spans="1:1" x14ac:dyDescent="0.25">
      <c r="A1324" s="115"/>
    </row>
    <row r="1325" spans="1:1" x14ac:dyDescent="0.25">
      <c r="A1325" s="115"/>
    </row>
    <row r="1326" spans="1:1" x14ac:dyDescent="0.25">
      <c r="A1326" s="115"/>
    </row>
    <row r="1327" spans="1:1" x14ac:dyDescent="0.25">
      <c r="A1327" s="115"/>
    </row>
    <row r="1328" spans="1:1" x14ac:dyDescent="0.25">
      <c r="A1328" s="115"/>
    </row>
    <row r="1329" spans="1:1" x14ac:dyDescent="0.25">
      <c r="A1329" s="115"/>
    </row>
    <row r="1330" spans="1:1" x14ac:dyDescent="0.25">
      <c r="A1330" s="115"/>
    </row>
    <row r="1331" spans="1:1" x14ac:dyDescent="0.25">
      <c r="A1331" s="115"/>
    </row>
    <row r="1332" spans="1:1" x14ac:dyDescent="0.25">
      <c r="A1332" s="115"/>
    </row>
    <row r="1333" spans="1:1" x14ac:dyDescent="0.25">
      <c r="A1333" s="115"/>
    </row>
    <row r="1334" spans="1:1" x14ac:dyDescent="0.25">
      <c r="A1334" s="115"/>
    </row>
    <row r="1335" spans="1:1" x14ac:dyDescent="0.25">
      <c r="A1335" s="115"/>
    </row>
    <row r="1336" spans="1:1" x14ac:dyDescent="0.25">
      <c r="A1336" s="115"/>
    </row>
    <row r="1337" spans="1:1" x14ac:dyDescent="0.25">
      <c r="A1337" s="115"/>
    </row>
    <row r="1338" spans="1:1" x14ac:dyDescent="0.25">
      <c r="A1338" s="115"/>
    </row>
    <row r="1339" spans="1:1" x14ac:dyDescent="0.25">
      <c r="A1339" s="115"/>
    </row>
    <row r="1340" spans="1:1" x14ac:dyDescent="0.25">
      <c r="A1340" s="115"/>
    </row>
    <row r="1341" spans="1:1" x14ac:dyDescent="0.25">
      <c r="A1341" s="115"/>
    </row>
    <row r="1342" spans="1:1" x14ac:dyDescent="0.25">
      <c r="A1342" s="115"/>
    </row>
    <row r="1343" spans="1:1" x14ac:dyDescent="0.25">
      <c r="A1343" s="115"/>
    </row>
    <row r="1344" spans="1:1" x14ac:dyDescent="0.25">
      <c r="A1344" s="115"/>
    </row>
    <row r="1345" spans="1:1" x14ac:dyDescent="0.25">
      <c r="A1345" s="115"/>
    </row>
    <row r="1346" spans="1:1" x14ac:dyDescent="0.25">
      <c r="A1346" s="115"/>
    </row>
    <row r="1347" spans="1:1" x14ac:dyDescent="0.25">
      <c r="A1347" s="115"/>
    </row>
    <row r="1348" spans="1:1" x14ac:dyDescent="0.25">
      <c r="A1348" s="115"/>
    </row>
    <row r="1349" spans="1:1" x14ac:dyDescent="0.25">
      <c r="A1349" s="115"/>
    </row>
    <row r="1350" spans="1:1" x14ac:dyDescent="0.25">
      <c r="A1350" s="115"/>
    </row>
    <row r="1351" spans="1:1" x14ac:dyDescent="0.25">
      <c r="A1351" s="115"/>
    </row>
    <row r="1352" spans="1:1" x14ac:dyDescent="0.25">
      <c r="A1352" s="115"/>
    </row>
    <row r="1353" spans="1:1" x14ac:dyDescent="0.25">
      <c r="A1353" s="115"/>
    </row>
    <row r="1354" spans="1:1" x14ac:dyDescent="0.25">
      <c r="A1354" s="115"/>
    </row>
    <row r="1355" spans="1:1" x14ac:dyDescent="0.25">
      <c r="A1355" s="115"/>
    </row>
    <row r="1356" spans="1:1" x14ac:dyDescent="0.25">
      <c r="A1356" s="115"/>
    </row>
    <row r="1357" spans="1:1" x14ac:dyDescent="0.25">
      <c r="A1357" s="115"/>
    </row>
    <row r="1358" spans="1:1" x14ac:dyDescent="0.25">
      <c r="A1358" s="115"/>
    </row>
    <row r="1359" spans="1:1" x14ac:dyDescent="0.25">
      <c r="A1359" s="115"/>
    </row>
    <row r="1360" spans="1:1" x14ac:dyDescent="0.25">
      <c r="A1360" s="115"/>
    </row>
    <row r="1361" spans="1:1" x14ac:dyDescent="0.25">
      <c r="A1361" s="115"/>
    </row>
    <row r="1362" spans="1:1" x14ac:dyDescent="0.25">
      <c r="A1362" s="115"/>
    </row>
    <row r="1363" spans="1:1" x14ac:dyDescent="0.25">
      <c r="A1363" s="115"/>
    </row>
    <row r="1364" spans="1:1" x14ac:dyDescent="0.25">
      <c r="A1364" s="115"/>
    </row>
    <row r="1365" spans="1:1" x14ac:dyDescent="0.25">
      <c r="A1365" s="115"/>
    </row>
    <row r="1366" spans="1:1" x14ac:dyDescent="0.25">
      <c r="A1366" s="115"/>
    </row>
    <row r="1367" spans="1:1" x14ac:dyDescent="0.25">
      <c r="A1367" s="115"/>
    </row>
    <row r="1368" spans="1:1" x14ac:dyDescent="0.25">
      <c r="A1368" s="115"/>
    </row>
    <row r="1369" spans="1:1" x14ac:dyDescent="0.25">
      <c r="A1369" s="115"/>
    </row>
    <row r="1370" spans="1:1" x14ac:dyDescent="0.25">
      <c r="A1370" s="115"/>
    </row>
    <row r="1371" spans="1:1" x14ac:dyDescent="0.25">
      <c r="A1371" s="115"/>
    </row>
    <row r="1372" spans="1:1" x14ac:dyDescent="0.25">
      <c r="A1372" s="115"/>
    </row>
    <row r="1373" spans="1:1" x14ac:dyDescent="0.25">
      <c r="A1373" s="115"/>
    </row>
    <row r="1374" spans="1:1" x14ac:dyDescent="0.25">
      <c r="A1374" s="115"/>
    </row>
    <row r="1375" spans="1:1" x14ac:dyDescent="0.25">
      <c r="A1375" s="115"/>
    </row>
    <row r="1376" spans="1:1" x14ac:dyDescent="0.25">
      <c r="A1376" s="115"/>
    </row>
    <row r="1377" spans="1:1" x14ac:dyDescent="0.25">
      <c r="A1377" s="115"/>
    </row>
    <row r="1378" spans="1:1" x14ac:dyDescent="0.25">
      <c r="A1378" s="115"/>
    </row>
    <row r="1379" spans="1:1" x14ac:dyDescent="0.25">
      <c r="A1379" s="115"/>
    </row>
    <row r="1380" spans="1:1" x14ac:dyDescent="0.25">
      <c r="A1380" s="115"/>
    </row>
    <row r="1381" spans="1:1" x14ac:dyDescent="0.25">
      <c r="A1381" s="115"/>
    </row>
    <row r="1382" spans="1:1" x14ac:dyDescent="0.25">
      <c r="A1382" s="115"/>
    </row>
    <row r="1383" spans="1:1" x14ac:dyDescent="0.25">
      <c r="A1383" s="115"/>
    </row>
    <row r="1384" spans="1:1" x14ac:dyDescent="0.25">
      <c r="A1384" s="115"/>
    </row>
    <row r="1385" spans="1:1" x14ac:dyDescent="0.25">
      <c r="A1385" s="115"/>
    </row>
    <row r="1386" spans="1:1" x14ac:dyDescent="0.25">
      <c r="A1386" s="115"/>
    </row>
    <row r="1387" spans="1:1" x14ac:dyDescent="0.25">
      <c r="A1387" s="115"/>
    </row>
    <row r="1388" spans="1:1" x14ac:dyDescent="0.25">
      <c r="A1388" s="115"/>
    </row>
    <row r="1389" spans="1:1" x14ac:dyDescent="0.25">
      <c r="A1389" s="115"/>
    </row>
    <row r="1390" spans="1:1" x14ac:dyDescent="0.25">
      <c r="A1390" s="115"/>
    </row>
    <row r="1391" spans="1:1" x14ac:dyDescent="0.25">
      <c r="A1391" s="115"/>
    </row>
    <row r="1392" spans="1:1" x14ac:dyDescent="0.25">
      <c r="A1392" s="115"/>
    </row>
    <row r="1393" spans="1:1" x14ac:dyDescent="0.25">
      <c r="A1393" s="115"/>
    </row>
    <row r="1394" spans="1:1" x14ac:dyDescent="0.25">
      <c r="A1394" s="115"/>
    </row>
    <row r="1395" spans="1:1" x14ac:dyDescent="0.25">
      <c r="A1395" s="115"/>
    </row>
    <row r="1396" spans="1:1" x14ac:dyDescent="0.25">
      <c r="A1396" s="115"/>
    </row>
    <row r="1397" spans="1:1" x14ac:dyDescent="0.25">
      <c r="A1397" s="115"/>
    </row>
    <row r="1398" spans="1:1" x14ac:dyDescent="0.25">
      <c r="A1398" s="115"/>
    </row>
    <row r="1399" spans="1:1" x14ac:dyDescent="0.25">
      <c r="A1399" s="115"/>
    </row>
    <row r="1400" spans="1:1" x14ac:dyDescent="0.25">
      <c r="A1400" s="115"/>
    </row>
    <row r="1401" spans="1:1" x14ac:dyDescent="0.25">
      <c r="A1401" s="115"/>
    </row>
    <row r="1402" spans="1:1" x14ac:dyDescent="0.25">
      <c r="A1402" s="115"/>
    </row>
    <row r="1403" spans="1:1" x14ac:dyDescent="0.25">
      <c r="A1403" s="115"/>
    </row>
    <row r="1404" spans="1:1" x14ac:dyDescent="0.25">
      <c r="A1404" s="115"/>
    </row>
    <row r="1405" spans="1:1" x14ac:dyDescent="0.25">
      <c r="A1405" s="115"/>
    </row>
    <row r="1406" spans="1:1" x14ac:dyDescent="0.25">
      <c r="A1406" s="115"/>
    </row>
    <row r="1407" spans="1:1" x14ac:dyDescent="0.25">
      <c r="A1407" s="115"/>
    </row>
    <row r="1408" spans="1:1" x14ac:dyDescent="0.25">
      <c r="A1408" s="115"/>
    </row>
    <row r="1409" spans="1:1" x14ac:dyDescent="0.25">
      <c r="A1409" s="115"/>
    </row>
    <row r="1410" spans="1:1" x14ac:dyDescent="0.25">
      <c r="A1410" s="115"/>
    </row>
    <row r="1411" spans="1:1" x14ac:dyDescent="0.25">
      <c r="A1411" s="115"/>
    </row>
    <row r="1412" spans="1:1" x14ac:dyDescent="0.25">
      <c r="A1412" s="115"/>
    </row>
    <row r="1413" spans="1:1" x14ac:dyDescent="0.25">
      <c r="A1413" s="115"/>
    </row>
    <row r="1414" spans="1:1" x14ac:dyDescent="0.25">
      <c r="A1414" s="115"/>
    </row>
    <row r="1415" spans="1:1" x14ac:dyDescent="0.25">
      <c r="A1415" s="115"/>
    </row>
    <row r="1416" spans="1:1" x14ac:dyDescent="0.25">
      <c r="A1416" s="115"/>
    </row>
    <row r="1417" spans="1:1" x14ac:dyDescent="0.25">
      <c r="A1417" s="115"/>
    </row>
    <row r="1418" spans="1:1" x14ac:dyDescent="0.25">
      <c r="A1418" s="115"/>
    </row>
    <row r="1419" spans="1:1" x14ac:dyDescent="0.25">
      <c r="A1419" s="115"/>
    </row>
    <row r="1420" spans="1:1" x14ac:dyDescent="0.25">
      <c r="A1420" s="115"/>
    </row>
    <row r="1421" spans="1:1" x14ac:dyDescent="0.25">
      <c r="A1421" s="115"/>
    </row>
    <row r="1422" spans="1:1" x14ac:dyDescent="0.25">
      <c r="A1422" s="115"/>
    </row>
    <row r="1423" spans="1:1" x14ac:dyDescent="0.25">
      <c r="A1423" s="115"/>
    </row>
    <row r="1424" spans="1:1" x14ac:dyDescent="0.25">
      <c r="A1424" s="115"/>
    </row>
    <row r="1425" spans="1:1" x14ac:dyDescent="0.25">
      <c r="A1425" s="115"/>
    </row>
    <row r="1426" spans="1:1" x14ac:dyDescent="0.25">
      <c r="A1426" s="115"/>
    </row>
    <row r="1427" spans="1:1" x14ac:dyDescent="0.25">
      <c r="A1427" s="115"/>
    </row>
    <row r="1428" spans="1:1" x14ac:dyDescent="0.25">
      <c r="A1428" s="115"/>
    </row>
    <row r="1429" spans="1:1" x14ac:dyDescent="0.25">
      <c r="A1429" s="115"/>
    </row>
    <row r="1430" spans="1:1" x14ac:dyDescent="0.25">
      <c r="A1430" s="115"/>
    </row>
    <row r="1431" spans="1:1" x14ac:dyDescent="0.25">
      <c r="A1431" s="115"/>
    </row>
    <row r="1432" spans="1:1" x14ac:dyDescent="0.25">
      <c r="A1432" s="115"/>
    </row>
    <row r="1433" spans="1:1" x14ac:dyDescent="0.25">
      <c r="A1433" s="115"/>
    </row>
    <row r="1434" spans="1:1" x14ac:dyDescent="0.25">
      <c r="A1434" s="115"/>
    </row>
    <row r="1435" spans="1:1" x14ac:dyDescent="0.25">
      <c r="A1435" s="115"/>
    </row>
    <row r="1436" spans="1:1" x14ac:dyDescent="0.25">
      <c r="A1436" s="115"/>
    </row>
    <row r="1437" spans="1:1" x14ac:dyDescent="0.25">
      <c r="A1437" s="115"/>
    </row>
    <row r="1438" spans="1:1" x14ac:dyDescent="0.25">
      <c r="A1438" s="115"/>
    </row>
    <row r="1439" spans="1:1" x14ac:dyDescent="0.25">
      <c r="A1439" s="115"/>
    </row>
    <row r="1440" spans="1:1" x14ac:dyDescent="0.25">
      <c r="A1440" s="115"/>
    </row>
    <row r="1441" spans="1:1" x14ac:dyDescent="0.25">
      <c r="A1441" s="115"/>
    </row>
    <row r="1442" spans="1:1" x14ac:dyDescent="0.25">
      <c r="A1442" s="115"/>
    </row>
    <row r="1443" spans="1:1" x14ac:dyDescent="0.25">
      <c r="A1443" s="115"/>
    </row>
    <row r="1444" spans="1:1" x14ac:dyDescent="0.25">
      <c r="A1444" s="115"/>
    </row>
    <row r="1445" spans="1:1" x14ac:dyDescent="0.25">
      <c r="A1445" s="115"/>
    </row>
    <row r="1446" spans="1:1" x14ac:dyDescent="0.25">
      <c r="A1446" s="115"/>
    </row>
    <row r="1447" spans="1:1" x14ac:dyDescent="0.25">
      <c r="A1447" s="115"/>
    </row>
    <row r="1448" spans="1:1" x14ac:dyDescent="0.25">
      <c r="A1448" s="115"/>
    </row>
    <row r="1449" spans="1:1" x14ac:dyDescent="0.25">
      <c r="A1449" s="115"/>
    </row>
    <row r="1450" spans="1:1" x14ac:dyDescent="0.25">
      <c r="A1450" s="115"/>
    </row>
    <row r="1451" spans="1:1" x14ac:dyDescent="0.25">
      <c r="A1451" s="115"/>
    </row>
    <row r="1452" spans="1:1" x14ac:dyDescent="0.25">
      <c r="A1452" s="115"/>
    </row>
    <row r="1453" spans="1:1" x14ac:dyDescent="0.25">
      <c r="A1453" s="115"/>
    </row>
    <row r="1454" spans="1:1" x14ac:dyDescent="0.25">
      <c r="A1454" s="115"/>
    </row>
    <row r="1455" spans="1:1" x14ac:dyDescent="0.25">
      <c r="A1455" s="115"/>
    </row>
    <row r="1456" spans="1:1" x14ac:dyDescent="0.25">
      <c r="A1456" s="115"/>
    </row>
    <row r="1457" spans="1:1" x14ac:dyDescent="0.25">
      <c r="A1457" s="115"/>
    </row>
    <row r="1458" spans="1:1" x14ac:dyDescent="0.25">
      <c r="A1458" s="115"/>
    </row>
    <row r="1459" spans="1:1" x14ac:dyDescent="0.25">
      <c r="A1459" s="115"/>
    </row>
    <row r="1460" spans="1:1" x14ac:dyDescent="0.25">
      <c r="A1460" s="115"/>
    </row>
    <row r="1461" spans="1:1" x14ac:dyDescent="0.25">
      <c r="A1461" s="115"/>
    </row>
    <row r="1462" spans="1:1" x14ac:dyDescent="0.25">
      <c r="A1462" s="115"/>
    </row>
    <row r="1463" spans="1:1" x14ac:dyDescent="0.25">
      <c r="A1463" s="115"/>
    </row>
    <row r="1464" spans="1:1" x14ac:dyDescent="0.25">
      <c r="A1464" s="115"/>
    </row>
    <row r="1465" spans="1:1" x14ac:dyDescent="0.25">
      <c r="A1465" s="115"/>
    </row>
    <row r="1466" spans="1:1" x14ac:dyDescent="0.25">
      <c r="A1466" s="115"/>
    </row>
    <row r="1467" spans="1:1" x14ac:dyDescent="0.25">
      <c r="A1467" s="115"/>
    </row>
    <row r="1468" spans="1:1" x14ac:dyDescent="0.25">
      <c r="A1468" s="115"/>
    </row>
    <row r="1469" spans="1:1" x14ac:dyDescent="0.25">
      <c r="A1469" s="115"/>
    </row>
    <row r="1470" spans="1:1" x14ac:dyDescent="0.25">
      <c r="A1470" s="115"/>
    </row>
    <row r="1471" spans="1:1" x14ac:dyDescent="0.25">
      <c r="A1471" s="115"/>
    </row>
    <row r="1472" spans="1:1" x14ac:dyDescent="0.25">
      <c r="A1472" s="115"/>
    </row>
    <row r="1473" spans="1:1" x14ac:dyDescent="0.25">
      <c r="A1473" s="115"/>
    </row>
    <row r="1474" spans="1:1" x14ac:dyDescent="0.25">
      <c r="A1474" s="115"/>
    </row>
    <row r="1475" spans="1:1" x14ac:dyDescent="0.25">
      <c r="A1475" s="115"/>
    </row>
    <row r="1476" spans="1:1" x14ac:dyDescent="0.25">
      <c r="A1476" s="115"/>
    </row>
    <row r="1477" spans="1:1" x14ac:dyDescent="0.25">
      <c r="A1477" s="115"/>
    </row>
    <row r="1478" spans="1:1" x14ac:dyDescent="0.25">
      <c r="A1478" s="115"/>
    </row>
    <row r="1479" spans="1:1" x14ac:dyDescent="0.25">
      <c r="A1479" s="115"/>
    </row>
    <row r="1480" spans="1:1" x14ac:dyDescent="0.25">
      <c r="A1480" s="115"/>
    </row>
    <row r="1481" spans="1:1" x14ac:dyDescent="0.25">
      <c r="A1481" s="115"/>
    </row>
    <row r="1482" spans="1:1" x14ac:dyDescent="0.25">
      <c r="A1482" s="115"/>
    </row>
    <row r="1483" spans="1:1" x14ac:dyDescent="0.25">
      <c r="A1483" s="115"/>
    </row>
    <row r="1484" spans="1:1" x14ac:dyDescent="0.25">
      <c r="A1484" s="115"/>
    </row>
    <row r="1485" spans="1:1" x14ac:dyDescent="0.25">
      <c r="A1485" s="115"/>
    </row>
    <row r="1486" spans="1:1" x14ac:dyDescent="0.25">
      <c r="A1486" s="115"/>
    </row>
    <row r="1487" spans="1:1" x14ac:dyDescent="0.25">
      <c r="A1487" s="115"/>
    </row>
    <row r="1488" spans="1:1" x14ac:dyDescent="0.25">
      <c r="A1488" s="115"/>
    </row>
    <row r="1489" spans="1:1" x14ac:dyDescent="0.25">
      <c r="A1489" s="115"/>
    </row>
    <row r="1490" spans="1:1" x14ac:dyDescent="0.25">
      <c r="A1490" s="115"/>
    </row>
    <row r="1491" spans="1:1" x14ac:dyDescent="0.25">
      <c r="A1491" s="115"/>
    </row>
    <row r="1492" spans="1:1" x14ac:dyDescent="0.25">
      <c r="A1492" s="115"/>
    </row>
    <row r="1493" spans="1:1" x14ac:dyDescent="0.25">
      <c r="A1493" s="115"/>
    </row>
    <row r="1494" spans="1:1" x14ac:dyDescent="0.25">
      <c r="A1494" s="115"/>
    </row>
    <row r="1495" spans="1:1" x14ac:dyDescent="0.25">
      <c r="A1495" s="115"/>
    </row>
    <row r="1496" spans="1:1" x14ac:dyDescent="0.25">
      <c r="A1496" s="115"/>
    </row>
    <row r="1497" spans="1:1" x14ac:dyDescent="0.25">
      <c r="A1497" s="115"/>
    </row>
    <row r="1498" spans="1:1" x14ac:dyDescent="0.25">
      <c r="A1498" s="115"/>
    </row>
    <row r="1499" spans="1:1" x14ac:dyDescent="0.25">
      <c r="A1499" s="115"/>
    </row>
    <row r="1500" spans="1:1" x14ac:dyDescent="0.25">
      <c r="A1500" s="115"/>
    </row>
    <row r="1501" spans="1:1" x14ac:dyDescent="0.25">
      <c r="A1501" s="115"/>
    </row>
    <row r="1502" spans="1:1" x14ac:dyDescent="0.25">
      <c r="A1502" s="115"/>
    </row>
    <row r="1503" spans="1:1" x14ac:dyDescent="0.25">
      <c r="A1503" s="115"/>
    </row>
    <row r="1504" spans="1:1" x14ac:dyDescent="0.25">
      <c r="A1504" s="115"/>
    </row>
    <row r="1505" spans="1:1" x14ac:dyDescent="0.25">
      <c r="A1505" s="115"/>
    </row>
    <row r="1506" spans="1:1" x14ac:dyDescent="0.25">
      <c r="A1506" s="115"/>
    </row>
    <row r="1507" spans="1:1" x14ac:dyDescent="0.25">
      <c r="A1507" s="115"/>
    </row>
    <row r="1508" spans="1:1" x14ac:dyDescent="0.25">
      <c r="A1508" s="115"/>
    </row>
    <row r="1509" spans="1:1" x14ac:dyDescent="0.25">
      <c r="A1509" s="115"/>
    </row>
    <row r="1510" spans="1:1" x14ac:dyDescent="0.25">
      <c r="A1510" s="115"/>
    </row>
    <row r="1511" spans="1:1" x14ac:dyDescent="0.25">
      <c r="A1511" s="115"/>
    </row>
    <row r="1512" spans="1:1" x14ac:dyDescent="0.25">
      <c r="A1512" s="115"/>
    </row>
    <row r="1513" spans="1:1" x14ac:dyDescent="0.25">
      <c r="A1513" s="115"/>
    </row>
    <row r="1514" spans="1:1" x14ac:dyDescent="0.25">
      <c r="A1514" s="115"/>
    </row>
    <row r="1515" spans="1:1" x14ac:dyDescent="0.25">
      <c r="A1515" s="115"/>
    </row>
    <row r="1516" spans="1:1" x14ac:dyDescent="0.25">
      <c r="A1516" s="115"/>
    </row>
    <row r="1517" spans="1:1" x14ac:dyDescent="0.25">
      <c r="A1517" s="115"/>
    </row>
    <row r="1518" spans="1:1" x14ac:dyDescent="0.25">
      <c r="A1518" s="115"/>
    </row>
    <row r="1519" spans="1:1" x14ac:dyDescent="0.25">
      <c r="A1519" s="115"/>
    </row>
    <row r="1520" spans="1:1" x14ac:dyDescent="0.25">
      <c r="A1520" s="115"/>
    </row>
    <row r="1521" spans="1:1" x14ac:dyDescent="0.25">
      <c r="A1521" s="115"/>
    </row>
    <row r="1522" spans="1:1" x14ac:dyDescent="0.25">
      <c r="A1522" s="115"/>
    </row>
    <row r="1523" spans="1:1" x14ac:dyDescent="0.25">
      <c r="A1523" s="115"/>
    </row>
    <row r="1524" spans="1:1" x14ac:dyDescent="0.25">
      <c r="A1524" s="115"/>
    </row>
    <row r="1525" spans="1:1" x14ac:dyDescent="0.25">
      <c r="A1525" s="115"/>
    </row>
    <row r="1526" spans="1:1" x14ac:dyDescent="0.25">
      <c r="A1526" s="115"/>
    </row>
    <row r="1527" spans="1:1" x14ac:dyDescent="0.25">
      <c r="A1527" s="115"/>
    </row>
    <row r="1528" spans="1:1" x14ac:dyDescent="0.25">
      <c r="A1528" s="115"/>
    </row>
    <row r="1529" spans="1:1" x14ac:dyDescent="0.25">
      <c r="A1529" s="115"/>
    </row>
    <row r="1530" spans="1:1" x14ac:dyDescent="0.25">
      <c r="A1530" s="115"/>
    </row>
    <row r="1531" spans="1:1" x14ac:dyDescent="0.25">
      <c r="A1531" s="115"/>
    </row>
    <row r="1532" spans="1:1" x14ac:dyDescent="0.25">
      <c r="A1532" s="115"/>
    </row>
    <row r="1533" spans="1:1" x14ac:dyDescent="0.25">
      <c r="A1533" s="115"/>
    </row>
    <row r="1534" spans="1:1" x14ac:dyDescent="0.25">
      <c r="A1534" s="115"/>
    </row>
    <row r="1535" spans="1:1" x14ac:dyDescent="0.25">
      <c r="A1535" s="115"/>
    </row>
    <row r="1536" spans="1:1" x14ac:dyDescent="0.25">
      <c r="A1536" s="115"/>
    </row>
    <row r="1537" spans="1:1" x14ac:dyDescent="0.25">
      <c r="A1537" s="115"/>
    </row>
    <row r="1538" spans="1:1" x14ac:dyDescent="0.25">
      <c r="A1538" s="115"/>
    </row>
    <row r="1539" spans="1:1" x14ac:dyDescent="0.25">
      <c r="A1539" s="115"/>
    </row>
    <row r="1540" spans="1:1" x14ac:dyDescent="0.25">
      <c r="A1540" s="115"/>
    </row>
    <row r="1541" spans="1:1" x14ac:dyDescent="0.25">
      <c r="A1541" s="115"/>
    </row>
    <row r="1542" spans="1:1" x14ac:dyDescent="0.25">
      <c r="A1542" s="115"/>
    </row>
    <row r="1543" spans="1:1" x14ac:dyDescent="0.25">
      <c r="A1543" s="115"/>
    </row>
    <row r="1544" spans="1:1" x14ac:dyDescent="0.25">
      <c r="A1544" s="115"/>
    </row>
    <row r="1545" spans="1:1" x14ac:dyDescent="0.25">
      <c r="A1545" s="115"/>
    </row>
    <row r="1546" spans="1:1" x14ac:dyDescent="0.25">
      <c r="A1546" s="115"/>
    </row>
    <row r="1547" spans="1:1" x14ac:dyDescent="0.25">
      <c r="A1547" s="115"/>
    </row>
    <row r="1548" spans="1:1" x14ac:dyDescent="0.25">
      <c r="A1548" s="115"/>
    </row>
    <row r="1549" spans="1:1" x14ac:dyDescent="0.25">
      <c r="A1549" s="115"/>
    </row>
    <row r="1550" spans="1:1" x14ac:dyDescent="0.25">
      <c r="A1550" s="115"/>
    </row>
    <row r="1551" spans="1:1" x14ac:dyDescent="0.25">
      <c r="A1551" s="115"/>
    </row>
    <row r="1552" spans="1:1" x14ac:dyDescent="0.25">
      <c r="A1552" s="115"/>
    </row>
    <row r="1553" spans="1:1" x14ac:dyDescent="0.25">
      <c r="A1553" s="115"/>
    </row>
    <row r="1554" spans="1:1" x14ac:dyDescent="0.25">
      <c r="A1554" s="115"/>
    </row>
    <row r="1555" spans="1:1" x14ac:dyDescent="0.25">
      <c r="A1555" s="115"/>
    </row>
    <row r="1556" spans="1:1" x14ac:dyDescent="0.25">
      <c r="A1556" s="115"/>
    </row>
    <row r="1557" spans="1:1" x14ac:dyDescent="0.25">
      <c r="A1557" s="115"/>
    </row>
    <row r="1558" spans="1:1" x14ac:dyDescent="0.25">
      <c r="A1558" s="115"/>
    </row>
    <row r="1559" spans="1:1" x14ac:dyDescent="0.25">
      <c r="A1559" s="115"/>
    </row>
    <row r="1560" spans="1:1" x14ac:dyDescent="0.25">
      <c r="A1560" s="115"/>
    </row>
    <row r="1561" spans="1:1" x14ac:dyDescent="0.25">
      <c r="A1561" s="115"/>
    </row>
    <row r="1562" spans="1:1" x14ac:dyDescent="0.25">
      <c r="A1562" s="115"/>
    </row>
    <row r="1563" spans="1:1" x14ac:dyDescent="0.25">
      <c r="A1563" s="115"/>
    </row>
    <row r="1564" spans="1:1" x14ac:dyDescent="0.25">
      <c r="A1564" s="115"/>
    </row>
    <row r="1565" spans="1:1" x14ac:dyDescent="0.25">
      <c r="A1565" s="115"/>
    </row>
    <row r="1566" spans="1:1" x14ac:dyDescent="0.25">
      <c r="A1566" s="115"/>
    </row>
    <row r="1567" spans="1:1" x14ac:dyDescent="0.25">
      <c r="A1567" s="115"/>
    </row>
    <row r="1568" spans="1:1" x14ac:dyDescent="0.25">
      <c r="A1568" s="115"/>
    </row>
    <row r="1569" spans="1:1" x14ac:dyDescent="0.25">
      <c r="A1569" s="115"/>
    </row>
    <row r="1570" spans="1:1" x14ac:dyDescent="0.25">
      <c r="A1570" s="115"/>
    </row>
    <row r="1571" spans="1:1" x14ac:dyDescent="0.25">
      <c r="A1571" s="115"/>
    </row>
    <row r="1572" spans="1:1" x14ac:dyDescent="0.25">
      <c r="A1572" s="115"/>
    </row>
    <row r="1573" spans="1:1" x14ac:dyDescent="0.25">
      <c r="A1573" s="115"/>
    </row>
    <row r="1574" spans="1:1" x14ac:dyDescent="0.25">
      <c r="A1574" s="115"/>
    </row>
    <row r="1575" spans="1:1" x14ac:dyDescent="0.25">
      <c r="A1575" s="115"/>
    </row>
    <row r="1576" spans="1:1" x14ac:dyDescent="0.25">
      <c r="A1576" s="115"/>
    </row>
    <row r="1577" spans="1:1" x14ac:dyDescent="0.25">
      <c r="A1577" s="115"/>
    </row>
    <row r="1578" spans="1:1" x14ac:dyDescent="0.25">
      <c r="A1578" s="115"/>
    </row>
    <row r="1579" spans="1:1" x14ac:dyDescent="0.25">
      <c r="A1579" s="115"/>
    </row>
    <row r="1580" spans="1:1" x14ac:dyDescent="0.25">
      <c r="A1580" s="115"/>
    </row>
    <row r="1581" spans="1:1" x14ac:dyDescent="0.25">
      <c r="A1581" s="115"/>
    </row>
    <row r="1582" spans="1:1" x14ac:dyDescent="0.25">
      <c r="A1582" s="115"/>
    </row>
    <row r="1583" spans="1:1" x14ac:dyDescent="0.25">
      <c r="A1583" s="115"/>
    </row>
    <row r="1584" spans="1:1" x14ac:dyDescent="0.25">
      <c r="A1584" s="115"/>
    </row>
    <row r="1585" spans="1:1" x14ac:dyDescent="0.25">
      <c r="A1585" s="115"/>
    </row>
    <row r="1586" spans="1:1" x14ac:dyDescent="0.25">
      <c r="A1586" s="115"/>
    </row>
    <row r="1587" spans="1:1" x14ac:dyDescent="0.25">
      <c r="A1587" s="115"/>
    </row>
    <row r="1588" spans="1:1" x14ac:dyDescent="0.25">
      <c r="A1588" s="115"/>
    </row>
    <row r="1589" spans="1:1" x14ac:dyDescent="0.25">
      <c r="A1589" s="115"/>
    </row>
    <row r="1590" spans="1:1" x14ac:dyDescent="0.25">
      <c r="A1590" s="115"/>
    </row>
    <row r="1591" spans="1:1" x14ac:dyDescent="0.25">
      <c r="A1591" s="115"/>
    </row>
    <row r="1592" spans="1:1" x14ac:dyDescent="0.25">
      <c r="A1592" s="115"/>
    </row>
    <row r="1593" spans="1:1" x14ac:dyDescent="0.25">
      <c r="A1593" s="115"/>
    </row>
    <row r="1594" spans="1:1" x14ac:dyDescent="0.25">
      <c r="A1594" s="115"/>
    </row>
    <row r="1595" spans="1:1" x14ac:dyDescent="0.25">
      <c r="A1595" s="115"/>
    </row>
    <row r="1596" spans="1:1" x14ac:dyDescent="0.25">
      <c r="A1596" s="115"/>
    </row>
    <row r="1597" spans="1:1" x14ac:dyDescent="0.25">
      <c r="A1597" s="115"/>
    </row>
    <row r="1598" spans="1:1" x14ac:dyDescent="0.25">
      <c r="A1598" s="115"/>
    </row>
    <row r="1599" spans="1:1" x14ac:dyDescent="0.25">
      <c r="A1599" s="115"/>
    </row>
    <row r="1600" spans="1:1" x14ac:dyDescent="0.25">
      <c r="A1600" s="115"/>
    </row>
    <row r="1601" spans="1:1" x14ac:dyDescent="0.25">
      <c r="A1601" s="115"/>
    </row>
    <row r="1602" spans="1:1" x14ac:dyDescent="0.25">
      <c r="A1602" s="115"/>
    </row>
    <row r="1603" spans="1:1" x14ac:dyDescent="0.25">
      <c r="A1603" s="115"/>
    </row>
    <row r="1604" spans="1:1" x14ac:dyDescent="0.25">
      <c r="A1604" s="115"/>
    </row>
    <row r="1605" spans="1:1" x14ac:dyDescent="0.25">
      <c r="A1605" s="115"/>
    </row>
    <row r="1606" spans="1:1" x14ac:dyDescent="0.25">
      <c r="A1606" s="115"/>
    </row>
    <row r="1607" spans="1:1" x14ac:dyDescent="0.25">
      <c r="A1607" s="115"/>
    </row>
    <row r="1608" spans="1:1" x14ac:dyDescent="0.25">
      <c r="A1608" s="115"/>
    </row>
    <row r="1609" spans="1:1" x14ac:dyDescent="0.25">
      <c r="A1609" s="115"/>
    </row>
    <row r="1610" spans="1:1" x14ac:dyDescent="0.25">
      <c r="A1610" s="115"/>
    </row>
    <row r="1611" spans="1:1" x14ac:dyDescent="0.25">
      <c r="A1611" s="115"/>
    </row>
    <row r="1612" spans="1:1" x14ac:dyDescent="0.25">
      <c r="A1612" s="115"/>
    </row>
    <row r="1613" spans="1:1" x14ac:dyDescent="0.25">
      <c r="A1613" s="115"/>
    </row>
    <row r="1614" spans="1:1" x14ac:dyDescent="0.25">
      <c r="A1614" s="115"/>
    </row>
    <row r="1615" spans="1:1" x14ac:dyDescent="0.25">
      <c r="A1615" s="115"/>
    </row>
    <row r="1616" spans="1:1" x14ac:dyDescent="0.25">
      <c r="A1616" s="115"/>
    </row>
    <row r="1617" spans="1:1" x14ac:dyDescent="0.25">
      <c r="A1617" s="115"/>
    </row>
    <row r="1618" spans="1:1" x14ac:dyDescent="0.25">
      <c r="A1618" s="115"/>
    </row>
    <row r="1619" spans="1:1" x14ac:dyDescent="0.25">
      <c r="A1619" s="115"/>
    </row>
    <row r="1620" spans="1:1" x14ac:dyDescent="0.25">
      <c r="A1620" s="115"/>
    </row>
    <row r="1621" spans="1:1" x14ac:dyDescent="0.25">
      <c r="A1621" s="115"/>
    </row>
    <row r="1622" spans="1:1" x14ac:dyDescent="0.25">
      <c r="A1622" s="115"/>
    </row>
    <row r="1623" spans="1:1" x14ac:dyDescent="0.25">
      <c r="A1623" s="115"/>
    </row>
    <row r="1624" spans="1:1" x14ac:dyDescent="0.25">
      <c r="A1624" s="115"/>
    </row>
    <row r="1625" spans="1:1" x14ac:dyDescent="0.25">
      <c r="A1625" s="115"/>
    </row>
    <row r="1626" spans="1:1" x14ac:dyDescent="0.25">
      <c r="A1626" s="115"/>
    </row>
    <row r="1627" spans="1:1" x14ac:dyDescent="0.25">
      <c r="A1627" s="115"/>
    </row>
    <row r="1628" spans="1:1" x14ac:dyDescent="0.25">
      <c r="A1628" s="115"/>
    </row>
    <row r="1629" spans="1:1" x14ac:dyDescent="0.25">
      <c r="A1629" s="115"/>
    </row>
    <row r="1630" spans="1:1" x14ac:dyDescent="0.25">
      <c r="A1630" s="115"/>
    </row>
    <row r="1631" spans="1:1" x14ac:dyDescent="0.25">
      <c r="A1631" s="115"/>
    </row>
    <row r="1632" spans="1:1" x14ac:dyDescent="0.25">
      <c r="A1632" s="115"/>
    </row>
    <row r="1633" spans="1:1" x14ac:dyDescent="0.25">
      <c r="A1633" s="115"/>
    </row>
    <row r="1634" spans="1:1" x14ac:dyDescent="0.25">
      <c r="A1634" s="115"/>
    </row>
    <row r="1635" spans="1:1" x14ac:dyDescent="0.25">
      <c r="A1635" s="115"/>
    </row>
    <row r="1636" spans="1:1" x14ac:dyDescent="0.25">
      <c r="A1636" s="115"/>
    </row>
    <row r="1637" spans="1:1" x14ac:dyDescent="0.25">
      <c r="A1637" s="115"/>
    </row>
    <row r="1638" spans="1:1" x14ac:dyDescent="0.25">
      <c r="A1638" s="115"/>
    </row>
    <row r="1639" spans="1:1" x14ac:dyDescent="0.25">
      <c r="A1639" s="115"/>
    </row>
    <row r="1640" spans="1:1" x14ac:dyDescent="0.25">
      <c r="A1640" s="115"/>
    </row>
    <row r="1641" spans="1:1" x14ac:dyDescent="0.25">
      <c r="A1641" s="115"/>
    </row>
    <row r="1642" spans="1:1" x14ac:dyDescent="0.25">
      <c r="A1642" s="115"/>
    </row>
    <row r="1643" spans="1:1" x14ac:dyDescent="0.25">
      <c r="A1643" s="115"/>
    </row>
    <row r="1644" spans="1:1" x14ac:dyDescent="0.25">
      <c r="A1644" s="115"/>
    </row>
    <row r="1645" spans="1:1" x14ac:dyDescent="0.25">
      <c r="A1645" s="115"/>
    </row>
    <row r="1646" spans="1:1" x14ac:dyDescent="0.25">
      <c r="A1646" s="115"/>
    </row>
    <row r="1647" spans="1:1" x14ac:dyDescent="0.25">
      <c r="A1647" s="115"/>
    </row>
    <row r="1648" spans="1:1" x14ac:dyDescent="0.25">
      <c r="A1648" s="115"/>
    </row>
    <row r="1649" spans="1:1" x14ac:dyDescent="0.25">
      <c r="A1649" s="115"/>
    </row>
    <row r="1650" spans="1:1" x14ac:dyDescent="0.25">
      <c r="A1650" s="115"/>
    </row>
    <row r="1651" spans="1:1" x14ac:dyDescent="0.25">
      <c r="A1651" s="115"/>
    </row>
    <row r="1652" spans="1:1" x14ac:dyDescent="0.25">
      <c r="A1652" s="115"/>
    </row>
    <row r="1653" spans="1:1" x14ac:dyDescent="0.25">
      <c r="A1653" s="115"/>
    </row>
    <row r="1654" spans="1:1" x14ac:dyDescent="0.25">
      <c r="A1654" s="115"/>
    </row>
    <row r="1655" spans="1:1" x14ac:dyDescent="0.25">
      <c r="A1655" s="115"/>
    </row>
    <row r="1656" spans="1:1" x14ac:dyDescent="0.25">
      <c r="A1656" s="115"/>
    </row>
    <row r="1657" spans="1:1" x14ac:dyDescent="0.25">
      <c r="A1657" s="115"/>
    </row>
    <row r="1658" spans="1:1" x14ac:dyDescent="0.25">
      <c r="A1658" s="115"/>
    </row>
    <row r="1659" spans="1:1" x14ac:dyDescent="0.25">
      <c r="A1659" s="115"/>
    </row>
    <row r="1660" spans="1:1" x14ac:dyDescent="0.25">
      <c r="A1660" s="115"/>
    </row>
    <row r="1661" spans="1:1" x14ac:dyDescent="0.25">
      <c r="A1661" s="115"/>
    </row>
    <row r="1662" spans="1:1" x14ac:dyDescent="0.25">
      <c r="A1662" s="115"/>
    </row>
    <row r="1663" spans="1:1" x14ac:dyDescent="0.25">
      <c r="A1663" s="115"/>
    </row>
    <row r="1664" spans="1:1" x14ac:dyDescent="0.25">
      <c r="A1664" s="115"/>
    </row>
    <row r="1665" spans="1:1" x14ac:dyDescent="0.25">
      <c r="A1665" s="115"/>
    </row>
    <row r="1666" spans="1:1" x14ac:dyDescent="0.25">
      <c r="A1666" s="115"/>
    </row>
    <row r="1667" spans="1:1" x14ac:dyDescent="0.25">
      <c r="A1667" s="115"/>
    </row>
    <row r="1668" spans="1:1" x14ac:dyDescent="0.25">
      <c r="A1668" s="115"/>
    </row>
    <row r="1669" spans="1:1" x14ac:dyDescent="0.25">
      <c r="A1669" s="115"/>
    </row>
    <row r="1670" spans="1:1" x14ac:dyDescent="0.25">
      <c r="A1670" s="115"/>
    </row>
    <row r="1671" spans="1:1" x14ac:dyDescent="0.25">
      <c r="A1671" s="115"/>
    </row>
    <row r="1672" spans="1:1" x14ac:dyDescent="0.25">
      <c r="A1672" s="115"/>
    </row>
    <row r="1673" spans="1:1" x14ac:dyDescent="0.25">
      <c r="A1673" s="115"/>
    </row>
    <row r="1674" spans="1:1" x14ac:dyDescent="0.25">
      <c r="A1674" s="115"/>
    </row>
    <row r="1675" spans="1:1" x14ac:dyDescent="0.25">
      <c r="A1675" s="115"/>
    </row>
    <row r="1676" spans="1:1" x14ac:dyDescent="0.25">
      <c r="A1676" s="115"/>
    </row>
    <row r="1677" spans="1:1" x14ac:dyDescent="0.25">
      <c r="A1677" s="115"/>
    </row>
    <row r="1678" spans="1:1" x14ac:dyDescent="0.25">
      <c r="A1678" s="115"/>
    </row>
    <row r="1679" spans="1:1" x14ac:dyDescent="0.25">
      <c r="A1679" s="115"/>
    </row>
    <row r="1680" spans="1:1" x14ac:dyDescent="0.25">
      <c r="A1680" s="115"/>
    </row>
    <row r="1681" spans="1:1" x14ac:dyDescent="0.25">
      <c r="A1681" s="115"/>
    </row>
    <row r="1682" spans="1:1" x14ac:dyDescent="0.25">
      <c r="A1682" s="115"/>
    </row>
    <row r="1683" spans="1:1" x14ac:dyDescent="0.25">
      <c r="A1683" s="115"/>
    </row>
    <row r="1684" spans="1:1" x14ac:dyDescent="0.25">
      <c r="A1684" s="115"/>
    </row>
    <row r="1685" spans="1:1" x14ac:dyDescent="0.25">
      <c r="A1685" s="115"/>
    </row>
    <row r="1686" spans="1:1" x14ac:dyDescent="0.25">
      <c r="A1686" s="115"/>
    </row>
    <row r="1687" spans="1:1" x14ac:dyDescent="0.25">
      <c r="A1687" s="115"/>
    </row>
    <row r="1688" spans="1:1" x14ac:dyDescent="0.25">
      <c r="A1688" s="115"/>
    </row>
    <row r="1689" spans="1:1" x14ac:dyDescent="0.25">
      <c r="A1689" s="115"/>
    </row>
    <row r="1690" spans="1:1" x14ac:dyDescent="0.25">
      <c r="A1690" s="115"/>
    </row>
    <row r="1691" spans="1:1" x14ac:dyDescent="0.25">
      <c r="A1691" s="115"/>
    </row>
    <row r="1692" spans="1:1" x14ac:dyDescent="0.25">
      <c r="A1692" s="115"/>
    </row>
    <row r="1693" spans="1:1" x14ac:dyDescent="0.25">
      <c r="A1693" s="115"/>
    </row>
    <row r="1694" spans="1:1" x14ac:dyDescent="0.25">
      <c r="A1694" s="115"/>
    </row>
    <row r="1695" spans="1:1" x14ac:dyDescent="0.25">
      <c r="A1695" s="115"/>
    </row>
    <row r="1696" spans="1:1" x14ac:dyDescent="0.25">
      <c r="A1696" s="115"/>
    </row>
    <row r="1697" spans="1:1" x14ac:dyDescent="0.25">
      <c r="A1697" s="115"/>
    </row>
    <row r="1698" spans="1:1" x14ac:dyDescent="0.25">
      <c r="A1698" s="115"/>
    </row>
    <row r="1699" spans="1:1" x14ac:dyDescent="0.25">
      <c r="A1699" s="115"/>
    </row>
    <row r="1700" spans="1:1" x14ac:dyDescent="0.25">
      <c r="A1700" s="115"/>
    </row>
    <row r="1701" spans="1:1" x14ac:dyDescent="0.25">
      <c r="A1701" s="115"/>
    </row>
    <row r="1702" spans="1:1" x14ac:dyDescent="0.25">
      <c r="A1702" s="115"/>
    </row>
    <row r="1703" spans="1:1" x14ac:dyDescent="0.25">
      <c r="A1703" s="115"/>
    </row>
    <row r="1704" spans="1:1" x14ac:dyDescent="0.25">
      <c r="A1704" s="115"/>
    </row>
    <row r="1705" spans="1:1" x14ac:dyDescent="0.25">
      <c r="A1705" s="115"/>
    </row>
    <row r="1706" spans="1:1" x14ac:dyDescent="0.25">
      <c r="A1706" s="115"/>
    </row>
    <row r="1707" spans="1:1" x14ac:dyDescent="0.25">
      <c r="A1707" s="115"/>
    </row>
    <row r="1708" spans="1:1" x14ac:dyDescent="0.25">
      <c r="A1708" s="115"/>
    </row>
    <row r="1709" spans="1:1" x14ac:dyDescent="0.25">
      <c r="A1709" s="115"/>
    </row>
    <row r="1710" spans="1:1" x14ac:dyDescent="0.25">
      <c r="A1710" s="115"/>
    </row>
    <row r="1711" spans="1:1" x14ac:dyDescent="0.25">
      <c r="A1711" s="115"/>
    </row>
    <row r="1712" spans="1:1" x14ac:dyDescent="0.25">
      <c r="A1712" s="115"/>
    </row>
    <row r="1713" spans="1:1" x14ac:dyDescent="0.25">
      <c r="A1713" s="115"/>
    </row>
    <row r="1714" spans="1:1" x14ac:dyDescent="0.25">
      <c r="A1714" s="115"/>
    </row>
    <row r="1715" spans="1:1" x14ac:dyDescent="0.25">
      <c r="A1715" s="115"/>
    </row>
    <row r="1716" spans="1:1" x14ac:dyDescent="0.25">
      <c r="A1716" s="115"/>
    </row>
    <row r="1717" spans="1:1" x14ac:dyDescent="0.25">
      <c r="A1717" s="115"/>
    </row>
    <row r="1718" spans="1:1" x14ac:dyDescent="0.25">
      <c r="A1718" s="115"/>
    </row>
    <row r="1719" spans="1:1" x14ac:dyDescent="0.25">
      <c r="A1719" s="115"/>
    </row>
    <row r="1720" spans="1:1" x14ac:dyDescent="0.25">
      <c r="A1720" s="115"/>
    </row>
    <row r="1721" spans="1:1" x14ac:dyDescent="0.25">
      <c r="A1721" s="115"/>
    </row>
    <row r="1722" spans="1:1" x14ac:dyDescent="0.25">
      <c r="A1722" s="115"/>
    </row>
    <row r="1723" spans="1:1" x14ac:dyDescent="0.25">
      <c r="A1723" s="115"/>
    </row>
    <row r="1724" spans="1:1" x14ac:dyDescent="0.25">
      <c r="A1724" s="115"/>
    </row>
    <row r="1725" spans="1:1" x14ac:dyDescent="0.25">
      <c r="A1725" s="115"/>
    </row>
    <row r="1726" spans="1:1" x14ac:dyDescent="0.25">
      <c r="A1726" s="115"/>
    </row>
    <row r="1727" spans="1:1" x14ac:dyDescent="0.25">
      <c r="A1727" s="115"/>
    </row>
    <row r="1728" spans="1:1" x14ac:dyDescent="0.25">
      <c r="A1728" s="115"/>
    </row>
    <row r="1729" spans="1:1" x14ac:dyDescent="0.25">
      <c r="A1729" s="115"/>
    </row>
    <row r="1730" spans="1:1" x14ac:dyDescent="0.25">
      <c r="A1730" s="115"/>
    </row>
    <row r="1731" spans="1:1" x14ac:dyDescent="0.25">
      <c r="A1731" s="115"/>
    </row>
    <row r="1732" spans="1:1" x14ac:dyDescent="0.25">
      <c r="A1732" s="115"/>
    </row>
    <row r="1733" spans="1:1" x14ac:dyDescent="0.25">
      <c r="A1733" s="115"/>
    </row>
    <row r="1734" spans="1:1" x14ac:dyDescent="0.25">
      <c r="A1734" s="115"/>
    </row>
    <row r="1735" spans="1:1" x14ac:dyDescent="0.25">
      <c r="A1735" s="115"/>
    </row>
    <row r="1736" spans="1:1" x14ac:dyDescent="0.25">
      <c r="A1736" s="115"/>
    </row>
    <row r="1737" spans="1:1" x14ac:dyDescent="0.25">
      <c r="A1737" s="115"/>
    </row>
    <row r="1738" spans="1:1" x14ac:dyDescent="0.25">
      <c r="A1738" s="115"/>
    </row>
    <row r="1739" spans="1:1" x14ac:dyDescent="0.25">
      <c r="A1739" s="115"/>
    </row>
    <row r="1740" spans="1:1" x14ac:dyDescent="0.25">
      <c r="A1740" s="115"/>
    </row>
    <row r="1741" spans="1:1" x14ac:dyDescent="0.25">
      <c r="A1741" s="115"/>
    </row>
    <row r="1742" spans="1:1" x14ac:dyDescent="0.25">
      <c r="A1742" s="115"/>
    </row>
    <row r="1743" spans="1:1" x14ac:dyDescent="0.25">
      <c r="A1743" s="115"/>
    </row>
    <row r="1744" spans="1:1" x14ac:dyDescent="0.25">
      <c r="A1744" s="115"/>
    </row>
    <row r="1745" spans="1:1" x14ac:dyDescent="0.25">
      <c r="A1745" s="115"/>
    </row>
    <row r="1746" spans="1:1" x14ac:dyDescent="0.25">
      <c r="A1746" s="115"/>
    </row>
    <row r="1747" spans="1:1" x14ac:dyDescent="0.25">
      <c r="A1747" s="115"/>
    </row>
    <row r="1748" spans="1:1" x14ac:dyDescent="0.25">
      <c r="A1748" s="115"/>
    </row>
    <row r="1749" spans="1:1" x14ac:dyDescent="0.25">
      <c r="A1749" s="115"/>
    </row>
    <row r="1750" spans="1:1" x14ac:dyDescent="0.25">
      <c r="A1750" s="115"/>
    </row>
    <row r="1751" spans="1:1" x14ac:dyDescent="0.25">
      <c r="A1751" s="115"/>
    </row>
    <row r="1752" spans="1:1" x14ac:dyDescent="0.25">
      <c r="A1752" s="115"/>
    </row>
    <row r="1753" spans="1:1" x14ac:dyDescent="0.25">
      <c r="A1753" s="115"/>
    </row>
    <row r="1754" spans="1:1" x14ac:dyDescent="0.25">
      <c r="A1754" s="115"/>
    </row>
    <row r="1755" spans="1:1" x14ac:dyDescent="0.25">
      <c r="A1755" s="115"/>
    </row>
    <row r="1756" spans="1:1" x14ac:dyDescent="0.25">
      <c r="A1756" s="115"/>
    </row>
    <row r="1757" spans="1:1" x14ac:dyDescent="0.25">
      <c r="A1757" s="115"/>
    </row>
    <row r="1758" spans="1:1" x14ac:dyDescent="0.25">
      <c r="A1758" s="115"/>
    </row>
    <row r="1759" spans="1:1" x14ac:dyDescent="0.25">
      <c r="A1759" s="115"/>
    </row>
    <row r="1760" spans="1:1" x14ac:dyDescent="0.25">
      <c r="A1760" s="115"/>
    </row>
    <row r="1761" spans="1:1" x14ac:dyDescent="0.25">
      <c r="A1761" s="115"/>
    </row>
    <row r="1762" spans="1:1" x14ac:dyDescent="0.25">
      <c r="A1762" s="115"/>
    </row>
    <row r="1763" spans="1:1" x14ac:dyDescent="0.25">
      <c r="A1763" s="115"/>
    </row>
    <row r="1764" spans="1:1" x14ac:dyDescent="0.25">
      <c r="A1764" s="115"/>
    </row>
    <row r="1765" spans="1:1" x14ac:dyDescent="0.25">
      <c r="A1765" s="115"/>
    </row>
    <row r="1766" spans="1:1" x14ac:dyDescent="0.25">
      <c r="A1766" s="115"/>
    </row>
    <row r="1767" spans="1:1" x14ac:dyDescent="0.25">
      <c r="A1767" s="115"/>
    </row>
    <row r="1768" spans="1:1" x14ac:dyDescent="0.25">
      <c r="A1768" s="115"/>
    </row>
    <row r="1769" spans="1:1" x14ac:dyDescent="0.25">
      <c r="A1769" s="115"/>
    </row>
    <row r="1770" spans="1:1" x14ac:dyDescent="0.25">
      <c r="A1770" s="115"/>
    </row>
    <row r="1771" spans="1:1" x14ac:dyDescent="0.25">
      <c r="A1771" s="115"/>
    </row>
    <row r="1772" spans="1:1" x14ac:dyDescent="0.25">
      <c r="A1772" s="115"/>
    </row>
    <row r="1773" spans="1:1" x14ac:dyDescent="0.25">
      <c r="A1773" s="115"/>
    </row>
    <row r="1774" spans="1:1" x14ac:dyDescent="0.25">
      <c r="A1774" s="115"/>
    </row>
    <row r="1775" spans="1:1" x14ac:dyDescent="0.25">
      <c r="A1775" s="115"/>
    </row>
    <row r="1776" spans="1:1" x14ac:dyDescent="0.25">
      <c r="A1776" s="115"/>
    </row>
    <row r="1777" spans="1:1" x14ac:dyDescent="0.25">
      <c r="A1777" s="115"/>
    </row>
    <row r="1778" spans="1:1" x14ac:dyDescent="0.25">
      <c r="A1778" s="115"/>
    </row>
    <row r="1779" spans="1:1" x14ac:dyDescent="0.25">
      <c r="A1779" s="115"/>
    </row>
    <row r="1780" spans="1:1" x14ac:dyDescent="0.25">
      <c r="A1780" s="115"/>
    </row>
    <row r="1781" spans="1:1" x14ac:dyDescent="0.25">
      <c r="A1781" s="115"/>
    </row>
    <row r="1782" spans="1:1" x14ac:dyDescent="0.25">
      <c r="A1782" s="115"/>
    </row>
    <row r="1783" spans="1:1" x14ac:dyDescent="0.25">
      <c r="A1783" s="115"/>
    </row>
    <row r="1784" spans="1:1" x14ac:dyDescent="0.25">
      <c r="A1784" s="115"/>
    </row>
    <row r="1785" spans="1:1" x14ac:dyDescent="0.25">
      <c r="A1785" s="115"/>
    </row>
    <row r="1786" spans="1:1" x14ac:dyDescent="0.25">
      <c r="A1786" s="115"/>
    </row>
    <row r="1787" spans="1:1" x14ac:dyDescent="0.25">
      <c r="A1787" s="115"/>
    </row>
    <row r="1788" spans="1:1" x14ac:dyDescent="0.25">
      <c r="A1788" s="115"/>
    </row>
    <row r="1789" spans="1:1" x14ac:dyDescent="0.25">
      <c r="A1789" s="115"/>
    </row>
    <row r="1790" spans="1:1" x14ac:dyDescent="0.25">
      <c r="A1790" s="115"/>
    </row>
    <row r="1791" spans="1:1" x14ac:dyDescent="0.25">
      <c r="A1791" s="115"/>
    </row>
    <row r="1792" spans="1:1" x14ac:dyDescent="0.25">
      <c r="A1792" s="115"/>
    </row>
    <row r="1793" spans="1:1" x14ac:dyDescent="0.25">
      <c r="A1793" s="115"/>
    </row>
    <row r="1794" spans="1:1" x14ac:dyDescent="0.25">
      <c r="A1794" s="115"/>
    </row>
    <row r="1795" spans="1:1" x14ac:dyDescent="0.25">
      <c r="A1795" s="115"/>
    </row>
    <row r="1796" spans="1:1" x14ac:dyDescent="0.25">
      <c r="A1796" s="115"/>
    </row>
    <row r="1797" spans="1:1" x14ac:dyDescent="0.25">
      <c r="A1797" s="115"/>
    </row>
    <row r="1798" spans="1:1" x14ac:dyDescent="0.25">
      <c r="A1798" s="115"/>
    </row>
    <row r="1799" spans="1:1" x14ac:dyDescent="0.25">
      <c r="A1799" s="115"/>
    </row>
    <row r="1800" spans="1:1" x14ac:dyDescent="0.25">
      <c r="A1800" s="115"/>
    </row>
    <row r="1801" spans="1:1" x14ac:dyDescent="0.25">
      <c r="A1801" s="115"/>
    </row>
    <row r="1802" spans="1:1" x14ac:dyDescent="0.25">
      <c r="A1802" s="115"/>
    </row>
    <row r="1803" spans="1:1" x14ac:dyDescent="0.25">
      <c r="A1803" s="115"/>
    </row>
    <row r="1804" spans="1:1" x14ac:dyDescent="0.25">
      <c r="A1804" s="115"/>
    </row>
    <row r="1805" spans="1:1" x14ac:dyDescent="0.25">
      <c r="A1805" s="115"/>
    </row>
    <row r="1806" spans="1:1" x14ac:dyDescent="0.25">
      <c r="A1806" s="115"/>
    </row>
    <row r="1807" spans="1:1" x14ac:dyDescent="0.25">
      <c r="A1807" s="115"/>
    </row>
    <row r="1808" spans="1:1" x14ac:dyDescent="0.25">
      <c r="A1808" s="115"/>
    </row>
    <row r="1809" spans="1:1" x14ac:dyDescent="0.25">
      <c r="A1809" s="115"/>
    </row>
    <row r="1810" spans="1:1" x14ac:dyDescent="0.25">
      <c r="A1810" s="115"/>
    </row>
    <row r="1811" spans="1:1" x14ac:dyDescent="0.25">
      <c r="A1811" s="115"/>
    </row>
    <row r="1812" spans="1:1" x14ac:dyDescent="0.25">
      <c r="A1812" s="115"/>
    </row>
    <row r="1813" spans="1:1" x14ac:dyDescent="0.25">
      <c r="A1813" s="115"/>
    </row>
    <row r="1814" spans="1:1" x14ac:dyDescent="0.25">
      <c r="A1814" s="115"/>
    </row>
    <row r="1815" spans="1:1" x14ac:dyDescent="0.25">
      <c r="A1815" s="115"/>
    </row>
    <row r="1816" spans="1:1" x14ac:dyDescent="0.25">
      <c r="A1816" s="115"/>
    </row>
    <row r="1817" spans="1:1" x14ac:dyDescent="0.25">
      <c r="A1817" s="115"/>
    </row>
    <row r="1818" spans="1:1" x14ac:dyDescent="0.25">
      <c r="A1818" s="115"/>
    </row>
    <row r="1819" spans="1:1" x14ac:dyDescent="0.25">
      <c r="A1819" s="115"/>
    </row>
    <row r="1820" spans="1:1" x14ac:dyDescent="0.25">
      <c r="A1820" s="115"/>
    </row>
    <row r="1821" spans="1:1" x14ac:dyDescent="0.25">
      <c r="A1821" s="115"/>
    </row>
    <row r="1822" spans="1:1" x14ac:dyDescent="0.25">
      <c r="A1822" s="115"/>
    </row>
    <row r="1823" spans="1:1" x14ac:dyDescent="0.25">
      <c r="A1823" s="115"/>
    </row>
    <row r="1824" spans="1:1" x14ac:dyDescent="0.25">
      <c r="A1824" s="115"/>
    </row>
    <row r="1825" spans="1:1" x14ac:dyDescent="0.25">
      <c r="A1825" s="115"/>
    </row>
    <row r="1826" spans="1:1" x14ac:dyDescent="0.25">
      <c r="A1826" s="115"/>
    </row>
    <row r="1827" spans="1:1" x14ac:dyDescent="0.25">
      <c r="A1827" s="115"/>
    </row>
    <row r="1828" spans="1:1" x14ac:dyDescent="0.25">
      <c r="A1828" s="115"/>
    </row>
    <row r="1829" spans="1:1" x14ac:dyDescent="0.25">
      <c r="A1829" s="115"/>
    </row>
    <row r="1830" spans="1:1" x14ac:dyDescent="0.25">
      <c r="A1830" s="115"/>
    </row>
    <row r="1831" spans="1:1" x14ac:dyDescent="0.25">
      <c r="A1831" s="115"/>
    </row>
    <row r="1832" spans="1:1" x14ac:dyDescent="0.25">
      <c r="A1832" s="115"/>
    </row>
    <row r="1833" spans="1:1" x14ac:dyDescent="0.25">
      <c r="A1833" s="115"/>
    </row>
    <row r="1834" spans="1:1" x14ac:dyDescent="0.25">
      <c r="A1834" s="115"/>
    </row>
    <row r="1835" spans="1:1" x14ac:dyDescent="0.25">
      <c r="A1835" s="115"/>
    </row>
    <row r="1836" spans="1:1" x14ac:dyDescent="0.25">
      <c r="A1836" s="115"/>
    </row>
    <row r="1837" spans="1:1" x14ac:dyDescent="0.25">
      <c r="A1837" s="115"/>
    </row>
    <row r="1838" spans="1:1" x14ac:dyDescent="0.25">
      <c r="A1838" s="115"/>
    </row>
    <row r="1839" spans="1:1" x14ac:dyDescent="0.25">
      <c r="A1839" s="115"/>
    </row>
    <row r="1840" spans="1:1" x14ac:dyDescent="0.25">
      <c r="A1840" s="115"/>
    </row>
    <row r="1841" spans="1:1" x14ac:dyDescent="0.25">
      <c r="A1841" s="115"/>
    </row>
    <row r="1842" spans="1:1" x14ac:dyDescent="0.25">
      <c r="A1842" s="115"/>
    </row>
    <row r="1843" spans="1:1" x14ac:dyDescent="0.25">
      <c r="A1843" s="115"/>
    </row>
    <row r="1844" spans="1:1" x14ac:dyDescent="0.25">
      <c r="A1844" s="115"/>
    </row>
    <row r="1845" spans="1:1" x14ac:dyDescent="0.25">
      <c r="A1845" s="115"/>
    </row>
    <row r="1846" spans="1:1" x14ac:dyDescent="0.25">
      <c r="A1846" s="115"/>
    </row>
    <row r="1847" spans="1:1" x14ac:dyDescent="0.25">
      <c r="A1847" s="115"/>
    </row>
    <row r="1848" spans="1:1" x14ac:dyDescent="0.25">
      <c r="A1848" s="115"/>
    </row>
    <row r="1849" spans="1:1" x14ac:dyDescent="0.25">
      <c r="A1849" s="115"/>
    </row>
    <row r="1850" spans="1:1" x14ac:dyDescent="0.25">
      <c r="A1850" s="115"/>
    </row>
    <row r="1851" spans="1:1" x14ac:dyDescent="0.25">
      <c r="A1851" s="115"/>
    </row>
    <row r="1852" spans="1:1" x14ac:dyDescent="0.25">
      <c r="A1852" s="115"/>
    </row>
    <row r="1853" spans="1:1" x14ac:dyDescent="0.25">
      <c r="A1853" s="115"/>
    </row>
    <row r="1854" spans="1:1" x14ac:dyDescent="0.25">
      <c r="A1854" s="115"/>
    </row>
    <row r="1855" spans="1:1" x14ac:dyDescent="0.25">
      <c r="A1855" s="115"/>
    </row>
    <row r="1856" spans="1:1" x14ac:dyDescent="0.25">
      <c r="A1856" s="115"/>
    </row>
    <row r="1857" spans="1:1" x14ac:dyDescent="0.25">
      <c r="A1857" s="115"/>
    </row>
    <row r="1858" spans="1:1" x14ac:dyDescent="0.25">
      <c r="A1858" s="115"/>
    </row>
    <row r="1859" spans="1:1" x14ac:dyDescent="0.25">
      <c r="A1859" s="115"/>
    </row>
    <row r="1860" spans="1:1" x14ac:dyDescent="0.25">
      <c r="A1860" s="115"/>
    </row>
    <row r="1861" spans="1:1" x14ac:dyDescent="0.25">
      <c r="A1861" s="115"/>
    </row>
    <row r="1862" spans="1:1" x14ac:dyDescent="0.25">
      <c r="A1862" s="115"/>
    </row>
    <row r="1863" spans="1:1" x14ac:dyDescent="0.25">
      <c r="A1863" s="115"/>
    </row>
    <row r="1864" spans="1:1" x14ac:dyDescent="0.25">
      <c r="A1864" s="115"/>
    </row>
    <row r="1865" spans="1:1" x14ac:dyDescent="0.25">
      <c r="A1865" s="115"/>
    </row>
    <row r="1866" spans="1:1" x14ac:dyDescent="0.25">
      <c r="A1866" s="115"/>
    </row>
    <row r="1867" spans="1:1" x14ac:dyDescent="0.25">
      <c r="A1867" s="115"/>
    </row>
    <row r="1868" spans="1:1" x14ac:dyDescent="0.25">
      <c r="A1868" s="115"/>
    </row>
    <row r="1869" spans="1:1" x14ac:dyDescent="0.25">
      <c r="A1869" s="115"/>
    </row>
    <row r="1870" spans="1:1" x14ac:dyDescent="0.25">
      <c r="A1870" s="115"/>
    </row>
    <row r="1871" spans="1:1" x14ac:dyDescent="0.25">
      <c r="A1871" s="115"/>
    </row>
    <row r="1872" spans="1:1" x14ac:dyDescent="0.25">
      <c r="A1872" s="115"/>
    </row>
    <row r="1873" spans="1:1" x14ac:dyDescent="0.25">
      <c r="A1873" s="115"/>
    </row>
    <row r="1874" spans="1:1" x14ac:dyDescent="0.25">
      <c r="A1874" s="115"/>
    </row>
    <row r="1875" spans="1:1" x14ac:dyDescent="0.25">
      <c r="A1875" s="115"/>
    </row>
    <row r="1876" spans="1:1" x14ac:dyDescent="0.25">
      <c r="A1876" s="115"/>
    </row>
    <row r="1877" spans="1:1" x14ac:dyDescent="0.25">
      <c r="A1877" s="115"/>
    </row>
    <row r="1878" spans="1:1" x14ac:dyDescent="0.25">
      <c r="A1878" s="115"/>
    </row>
    <row r="1879" spans="1:1" x14ac:dyDescent="0.25">
      <c r="A1879" s="115"/>
    </row>
    <row r="1880" spans="1:1" x14ac:dyDescent="0.25">
      <c r="A1880" s="115"/>
    </row>
    <row r="1881" spans="1:1" x14ac:dyDescent="0.25">
      <c r="A1881" s="115"/>
    </row>
    <row r="1882" spans="1:1" x14ac:dyDescent="0.25">
      <c r="A1882" s="115"/>
    </row>
    <row r="1883" spans="1:1" x14ac:dyDescent="0.25">
      <c r="A1883" s="115"/>
    </row>
    <row r="1884" spans="1:1" x14ac:dyDescent="0.25">
      <c r="A1884" s="115"/>
    </row>
    <row r="1885" spans="1:1" x14ac:dyDescent="0.25">
      <c r="A1885" s="115"/>
    </row>
    <row r="1886" spans="1:1" x14ac:dyDescent="0.25">
      <c r="A1886" s="115"/>
    </row>
    <row r="1887" spans="1:1" x14ac:dyDescent="0.25">
      <c r="A1887" s="115"/>
    </row>
    <row r="1888" spans="1:1" x14ac:dyDescent="0.25">
      <c r="A1888" s="115"/>
    </row>
    <row r="1889" spans="1:1" x14ac:dyDescent="0.25">
      <c r="A1889" s="115"/>
    </row>
    <row r="1890" spans="1:1" x14ac:dyDescent="0.25">
      <c r="A1890" s="115"/>
    </row>
    <row r="1891" spans="1:1" x14ac:dyDescent="0.25">
      <c r="A1891" s="115"/>
    </row>
    <row r="1892" spans="1:1" x14ac:dyDescent="0.25">
      <c r="A1892" s="115"/>
    </row>
    <row r="1893" spans="1:1" x14ac:dyDescent="0.25">
      <c r="A1893" s="115"/>
    </row>
    <row r="1894" spans="1:1" x14ac:dyDescent="0.25">
      <c r="A1894" s="115"/>
    </row>
    <row r="1895" spans="1:1" x14ac:dyDescent="0.25">
      <c r="A1895" s="115"/>
    </row>
    <row r="1896" spans="1:1" x14ac:dyDescent="0.25">
      <c r="A1896" s="115"/>
    </row>
    <row r="1897" spans="1:1" x14ac:dyDescent="0.25">
      <c r="A1897" s="115"/>
    </row>
    <row r="1898" spans="1:1" x14ac:dyDescent="0.25">
      <c r="A1898" s="115"/>
    </row>
    <row r="1899" spans="1:1" x14ac:dyDescent="0.25">
      <c r="A1899" s="115"/>
    </row>
    <row r="1900" spans="1:1" x14ac:dyDescent="0.25">
      <c r="A1900" s="115"/>
    </row>
    <row r="1901" spans="1:1" x14ac:dyDescent="0.25">
      <c r="A1901" s="115"/>
    </row>
    <row r="1902" spans="1:1" x14ac:dyDescent="0.25">
      <c r="A1902" s="115"/>
    </row>
    <row r="1903" spans="1:1" x14ac:dyDescent="0.25">
      <c r="A1903" s="115"/>
    </row>
    <row r="1904" spans="1:1" x14ac:dyDescent="0.25">
      <c r="A1904" s="115"/>
    </row>
    <row r="1905" spans="1:1" x14ac:dyDescent="0.25">
      <c r="A1905" s="115"/>
    </row>
    <row r="1906" spans="1:1" x14ac:dyDescent="0.25">
      <c r="A1906" s="115"/>
    </row>
    <row r="1907" spans="1:1" x14ac:dyDescent="0.25">
      <c r="A1907" s="115"/>
    </row>
    <row r="1908" spans="1:1" x14ac:dyDescent="0.25">
      <c r="A1908" s="115"/>
    </row>
    <row r="1909" spans="1:1" x14ac:dyDescent="0.25">
      <c r="A1909" s="115"/>
    </row>
    <row r="1910" spans="1:1" x14ac:dyDescent="0.25">
      <c r="A1910" s="115"/>
    </row>
    <row r="1911" spans="1:1" x14ac:dyDescent="0.25">
      <c r="A1911" s="115"/>
    </row>
    <row r="1912" spans="1:1" x14ac:dyDescent="0.25">
      <c r="A1912" s="115"/>
    </row>
    <row r="1913" spans="1:1" x14ac:dyDescent="0.25">
      <c r="A1913" s="115"/>
    </row>
    <row r="1914" spans="1:1" x14ac:dyDescent="0.25">
      <c r="A1914" s="115"/>
    </row>
    <row r="1915" spans="1:1" x14ac:dyDescent="0.25">
      <c r="A1915" s="115"/>
    </row>
    <row r="1916" spans="1:1" x14ac:dyDescent="0.25">
      <c r="A1916" s="115"/>
    </row>
    <row r="1917" spans="1:1" x14ac:dyDescent="0.25">
      <c r="A1917" s="115"/>
    </row>
    <row r="1918" spans="1:1" x14ac:dyDescent="0.25">
      <c r="A1918" s="115"/>
    </row>
    <row r="1919" spans="1:1" x14ac:dyDescent="0.25">
      <c r="A1919" s="115"/>
    </row>
    <row r="1920" spans="1:1" x14ac:dyDescent="0.25">
      <c r="A1920" s="115"/>
    </row>
    <row r="1921" spans="1:1" x14ac:dyDescent="0.25">
      <c r="A1921" s="115"/>
    </row>
    <row r="1922" spans="1:1" x14ac:dyDescent="0.25">
      <c r="A1922" s="115"/>
    </row>
    <row r="1923" spans="1:1" x14ac:dyDescent="0.25">
      <c r="A1923" s="115"/>
    </row>
    <row r="1924" spans="1:1" x14ac:dyDescent="0.25">
      <c r="A1924" s="115"/>
    </row>
    <row r="1925" spans="1:1" x14ac:dyDescent="0.25">
      <c r="A1925" s="115"/>
    </row>
    <row r="1926" spans="1:1" x14ac:dyDescent="0.25">
      <c r="A1926" s="115"/>
    </row>
    <row r="1927" spans="1:1" x14ac:dyDescent="0.25">
      <c r="A1927" s="115"/>
    </row>
    <row r="1928" spans="1:1" x14ac:dyDescent="0.25">
      <c r="A1928" s="115"/>
    </row>
    <row r="1929" spans="1:1" x14ac:dyDescent="0.25">
      <c r="A1929" s="115"/>
    </row>
    <row r="1930" spans="1:1" x14ac:dyDescent="0.25">
      <c r="A1930" s="115"/>
    </row>
    <row r="1931" spans="1:1" x14ac:dyDescent="0.25">
      <c r="A1931" s="115"/>
    </row>
    <row r="1932" spans="1:1" x14ac:dyDescent="0.25">
      <c r="A1932" s="115"/>
    </row>
    <row r="1933" spans="1:1" x14ac:dyDescent="0.25">
      <c r="A1933" s="115"/>
    </row>
    <row r="1934" spans="1:1" x14ac:dyDescent="0.25">
      <c r="A1934" s="115"/>
    </row>
    <row r="1935" spans="1:1" x14ac:dyDescent="0.25">
      <c r="A1935" s="115"/>
    </row>
    <row r="1936" spans="1:1" x14ac:dyDescent="0.25">
      <c r="A1936" s="115"/>
    </row>
    <row r="1937" spans="1:1" x14ac:dyDescent="0.25">
      <c r="A1937" s="115"/>
    </row>
    <row r="1938" spans="1:1" x14ac:dyDescent="0.25">
      <c r="A1938" s="115"/>
    </row>
    <row r="1939" spans="1:1" x14ac:dyDescent="0.25">
      <c r="A1939" s="115"/>
    </row>
    <row r="1940" spans="1:1" x14ac:dyDescent="0.25">
      <c r="A1940" s="115"/>
    </row>
    <row r="1941" spans="1:1" x14ac:dyDescent="0.25">
      <c r="A1941" s="115"/>
    </row>
    <row r="1942" spans="1:1" x14ac:dyDescent="0.25">
      <c r="A1942" s="115"/>
    </row>
    <row r="1943" spans="1:1" x14ac:dyDescent="0.25">
      <c r="A1943" s="115"/>
    </row>
    <row r="1944" spans="1:1" x14ac:dyDescent="0.25">
      <c r="A1944" s="115"/>
    </row>
    <row r="1945" spans="1:1" x14ac:dyDescent="0.25">
      <c r="A1945" s="115"/>
    </row>
    <row r="1946" spans="1:1" x14ac:dyDescent="0.25">
      <c r="A1946" s="115"/>
    </row>
    <row r="1947" spans="1:1" x14ac:dyDescent="0.25">
      <c r="A1947" s="115"/>
    </row>
    <row r="1948" spans="1:1" x14ac:dyDescent="0.25">
      <c r="A1948" s="115"/>
    </row>
    <row r="1949" spans="1:1" x14ac:dyDescent="0.25">
      <c r="A1949" s="115"/>
    </row>
    <row r="1950" spans="1:1" x14ac:dyDescent="0.25">
      <c r="A1950" s="115"/>
    </row>
    <row r="1951" spans="1:1" x14ac:dyDescent="0.25">
      <c r="A1951" s="115"/>
    </row>
    <row r="1952" spans="1:1" x14ac:dyDescent="0.25">
      <c r="A1952" s="115"/>
    </row>
    <row r="1953" spans="1:1" x14ac:dyDescent="0.25">
      <c r="A1953" s="115"/>
    </row>
    <row r="1954" spans="1:1" x14ac:dyDescent="0.25">
      <c r="A1954" s="115"/>
    </row>
    <row r="1955" spans="1:1" x14ac:dyDescent="0.25">
      <c r="A1955" s="115"/>
    </row>
    <row r="1956" spans="1:1" x14ac:dyDescent="0.25">
      <c r="A1956" s="115"/>
    </row>
    <row r="1957" spans="1:1" x14ac:dyDescent="0.25">
      <c r="A1957" s="115"/>
    </row>
    <row r="1958" spans="1:1" x14ac:dyDescent="0.25">
      <c r="A1958" s="115"/>
    </row>
    <row r="1959" spans="1:1" x14ac:dyDescent="0.25">
      <c r="A1959" s="115"/>
    </row>
    <row r="1960" spans="1:1" x14ac:dyDescent="0.25">
      <c r="A1960" s="115"/>
    </row>
    <row r="1961" spans="1:1" x14ac:dyDescent="0.25">
      <c r="A1961" s="115"/>
    </row>
    <row r="1962" spans="1:1" x14ac:dyDescent="0.25">
      <c r="A1962" s="115"/>
    </row>
    <row r="1963" spans="1:1" x14ac:dyDescent="0.25">
      <c r="A1963" s="115"/>
    </row>
    <row r="1964" spans="1:1" x14ac:dyDescent="0.25">
      <c r="A1964" s="115"/>
    </row>
    <row r="1965" spans="1:1" x14ac:dyDescent="0.25">
      <c r="A1965" s="115"/>
    </row>
    <row r="1966" spans="1:1" x14ac:dyDescent="0.25">
      <c r="A1966" s="115"/>
    </row>
    <row r="1967" spans="1:1" x14ac:dyDescent="0.25">
      <c r="A1967" s="115"/>
    </row>
    <row r="1968" spans="1:1" x14ac:dyDescent="0.25">
      <c r="A1968" s="115"/>
    </row>
    <row r="1969" spans="1:1" x14ac:dyDescent="0.25">
      <c r="A1969" s="115"/>
    </row>
    <row r="1970" spans="1:1" x14ac:dyDescent="0.25">
      <c r="A1970" s="115"/>
    </row>
    <row r="1971" spans="1:1" x14ac:dyDescent="0.25">
      <c r="A1971" s="115"/>
    </row>
    <row r="1972" spans="1:1" x14ac:dyDescent="0.25">
      <c r="A1972" s="115"/>
    </row>
    <row r="1973" spans="1:1" x14ac:dyDescent="0.25">
      <c r="A1973" s="115"/>
    </row>
    <row r="1974" spans="1:1" x14ac:dyDescent="0.25">
      <c r="A1974" s="115"/>
    </row>
    <row r="1975" spans="1:1" x14ac:dyDescent="0.25">
      <c r="A1975" s="115"/>
    </row>
    <row r="1976" spans="1:1" x14ac:dyDescent="0.25">
      <c r="A1976" s="115"/>
    </row>
    <row r="1977" spans="1:1" x14ac:dyDescent="0.25">
      <c r="A1977" s="115"/>
    </row>
    <row r="1978" spans="1:1" x14ac:dyDescent="0.25">
      <c r="A1978" s="115"/>
    </row>
    <row r="1979" spans="1:1" x14ac:dyDescent="0.25">
      <c r="A1979" s="115"/>
    </row>
    <row r="1980" spans="1:1" x14ac:dyDescent="0.25">
      <c r="A1980" s="115"/>
    </row>
    <row r="1981" spans="1:1" x14ac:dyDescent="0.25">
      <c r="A1981" s="115"/>
    </row>
    <row r="1982" spans="1:1" x14ac:dyDescent="0.25">
      <c r="A1982" s="115"/>
    </row>
    <row r="1983" spans="1:1" x14ac:dyDescent="0.25">
      <c r="A1983" s="115"/>
    </row>
    <row r="1984" spans="1:1" x14ac:dyDescent="0.25">
      <c r="A1984" s="115"/>
    </row>
    <row r="1985" spans="1:1" x14ac:dyDescent="0.25">
      <c r="A1985" s="115"/>
    </row>
    <row r="1986" spans="1:1" x14ac:dyDescent="0.25">
      <c r="A1986" s="115"/>
    </row>
    <row r="1987" spans="1:1" x14ac:dyDescent="0.25">
      <c r="A1987" s="115"/>
    </row>
    <row r="1988" spans="1:1" x14ac:dyDescent="0.25">
      <c r="A1988" s="115"/>
    </row>
    <row r="1989" spans="1:1" x14ac:dyDescent="0.25">
      <c r="A1989" s="115"/>
    </row>
    <row r="1990" spans="1:1" x14ac:dyDescent="0.25">
      <c r="A1990" s="115"/>
    </row>
    <row r="1991" spans="1:1" x14ac:dyDescent="0.25">
      <c r="A1991" s="115"/>
    </row>
    <row r="1992" spans="1:1" x14ac:dyDescent="0.25">
      <c r="A1992" s="115"/>
    </row>
    <row r="1993" spans="1:1" x14ac:dyDescent="0.25">
      <c r="A1993" s="115"/>
    </row>
    <row r="1994" spans="1:1" x14ac:dyDescent="0.25">
      <c r="A1994" s="115"/>
    </row>
    <row r="1995" spans="1:1" x14ac:dyDescent="0.25">
      <c r="A1995" s="115"/>
    </row>
    <row r="1996" spans="1:1" x14ac:dyDescent="0.25">
      <c r="A1996" s="115"/>
    </row>
    <row r="1997" spans="1:1" x14ac:dyDescent="0.25">
      <c r="A1997" s="115"/>
    </row>
    <row r="1998" spans="1:1" x14ac:dyDescent="0.25">
      <c r="A1998" s="115"/>
    </row>
    <row r="1999" spans="1:1" x14ac:dyDescent="0.25">
      <c r="A1999" s="115"/>
    </row>
    <row r="2000" spans="1:1" x14ac:dyDescent="0.25">
      <c r="A2000" s="115"/>
    </row>
    <row r="2001" spans="1:1" x14ac:dyDescent="0.25">
      <c r="A2001" s="115"/>
    </row>
    <row r="2002" spans="1:1" x14ac:dyDescent="0.25">
      <c r="A2002" s="115"/>
    </row>
    <row r="2003" spans="1:1" x14ac:dyDescent="0.25">
      <c r="A2003" s="115"/>
    </row>
    <row r="2004" spans="1:1" x14ac:dyDescent="0.25">
      <c r="A2004" s="115"/>
    </row>
    <row r="2005" spans="1:1" x14ac:dyDescent="0.25">
      <c r="A2005" s="115"/>
    </row>
    <row r="2006" spans="1:1" x14ac:dyDescent="0.25">
      <c r="A2006" s="115"/>
    </row>
    <row r="2007" spans="1:1" x14ac:dyDescent="0.25">
      <c r="A2007" s="115"/>
    </row>
    <row r="2008" spans="1:1" x14ac:dyDescent="0.25">
      <c r="A2008" s="115"/>
    </row>
    <row r="2009" spans="1:1" x14ac:dyDescent="0.25">
      <c r="A2009" s="115"/>
    </row>
    <row r="2010" spans="1:1" x14ac:dyDescent="0.25">
      <c r="A2010" s="115"/>
    </row>
    <row r="2011" spans="1:1" x14ac:dyDescent="0.25">
      <c r="A2011" s="115"/>
    </row>
    <row r="2012" spans="1:1" x14ac:dyDescent="0.25">
      <c r="A2012" s="115"/>
    </row>
    <row r="2013" spans="1:1" x14ac:dyDescent="0.25">
      <c r="A2013" s="115"/>
    </row>
    <row r="2014" spans="1:1" x14ac:dyDescent="0.25">
      <c r="A2014" s="115"/>
    </row>
    <row r="2015" spans="1:1" x14ac:dyDescent="0.25">
      <c r="A2015" s="115"/>
    </row>
    <row r="2016" spans="1:1" x14ac:dyDescent="0.25">
      <c r="A2016" s="115"/>
    </row>
    <row r="2017" spans="1:1" x14ac:dyDescent="0.25">
      <c r="A2017" s="115"/>
    </row>
    <row r="2018" spans="1:1" x14ac:dyDescent="0.25">
      <c r="A2018" s="115"/>
    </row>
    <row r="2019" spans="1:1" x14ac:dyDescent="0.25">
      <c r="A2019" s="115"/>
    </row>
    <row r="2020" spans="1:1" x14ac:dyDescent="0.25">
      <c r="A2020" s="115"/>
    </row>
    <row r="2021" spans="1:1" x14ac:dyDescent="0.25">
      <c r="A2021" s="115"/>
    </row>
    <row r="2022" spans="1:1" x14ac:dyDescent="0.25">
      <c r="A2022" s="115"/>
    </row>
    <row r="2023" spans="1:1" x14ac:dyDescent="0.25">
      <c r="A2023" s="115"/>
    </row>
    <row r="2024" spans="1:1" x14ac:dyDescent="0.25">
      <c r="A2024" s="115"/>
    </row>
    <row r="2025" spans="1:1" x14ac:dyDescent="0.25">
      <c r="A2025" s="115"/>
    </row>
    <row r="2026" spans="1:1" x14ac:dyDescent="0.25">
      <c r="A2026" s="115"/>
    </row>
    <row r="2027" spans="1:1" x14ac:dyDescent="0.25">
      <c r="A2027" s="115"/>
    </row>
    <row r="2028" spans="1:1" x14ac:dyDescent="0.25">
      <c r="A2028" s="115"/>
    </row>
    <row r="2029" spans="1:1" x14ac:dyDescent="0.25">
      <c r="A2029" s="115"/>
    </row>
    <row r="2030" spans="1:1" x14ac:dyDescent="0.25">
      <c r="A2030" s="115"/>
    </row>
    <row r="2031" spans="1:1" x14ac:dyDescent="0.25">
      <c r="A2031" s="115"/>
    </row>
    <row r="2032" spans="1:1" x14ac:dyDescent="0.25">
      <c r="A2032" s="115"/>
    </row>
    <row r="2033" spans="1:1" x14ac:dyDescent="0.25">
      <c r="A2033" s="115"/>
    </row>
    <row r="2034" spans="1:1" x14ac:dyDescent="0.25">
      <c r="A2034" s="115"/>
    </row>
    <row r="2035" spans="1:1" x14ac:dyDescent="0.25">
      <c r="A2035" s="115"/>
    </row>
    <row r="2036" spans="1:1" x14ac:dyDescent="0.25">
      <c r="A2036" s="115"/>
    </row>
    <row r="2037" spans="1:1" x14ac:dyDescent="0.25">
      <c r="A2037" s="115"/>
    </row>
    <row r="2038" spans="1:1" x14ac:dyDescent="0.25">
      <c r="A2038" s="115"/>
    </row>
    <row r="2039" spans="1:1" x14ac:dyDescent="0.25">
      <c r="A2039" s="115"/>
    </row>
    <row r="2040" spans="1:1" x14ac:dyDescent="0.25">
      <c r="A2040" s="115"/>
    </row>
    <row r="2041" spans="1:1" x14ac:dyDescent="0.25">
      <c r="A2041" s="115"/>
    </row>
    <row r="2042" spans="1:1" x14ac:dyDescent="0.25">
      <c r="A2042" s="115"/>
    </row>
    <row r="2043" spans="1:1" x14ac:dyDescent="0.25">
      <c r="A2043" s="115"/>
    </row>
    <row r="2044" spans="1:1" x14ac:dyDescent="0.25">
      <c r="A2044" s="115"/>
    </row>
    <row r="2045" spans="1:1" x14ac:dyDescent="0.25">
      <c r="A2045" s="115"/>
    </row>
    <row r="2046" spans="1:1" x14ac:dyDescent="0.25">
      <c r="A2046" s="115"/>
    </row>
    <row r="2047" spans="1:1" x14ac:dyDescent="0.25">
      <c r="A2047" s="115"/>
    </row>
    <row r="2048" spans="1:1" x14ac:dyDescent="0.25">
      <c r="A2048" s="115"/>
    </row>
    <row r="2049" spans="1:1" x14ac:dyDescent="0.25">
      <c r="A2049" s="115"/>
    </row>
    <row r="2050" spans="1:1" x14ac:dyDescent="0.25">
      <c r="A2050" s="115"/>
    </row>
    <row r="2051" spans="1:1" x14ac:dyDescent="0.25">
      <c r="A2051" s="115"/>
    </row>
    <row r="2052" spans="1:1" x14ac:dyDescent="0.25">
      <c r="A2052" s="115"/>
    </row>
    <row r="2053" spans="1:1" x14ac:dyDescent="0.25">
      <c r="A2053" s="115"/>
    </row>
    <row r="2054" spans="1:1" x14ac:dyDescent="0.25">
      <c r="A2054" s="115"/>
    </row>
    <row r="2055" spans="1:1" x14ac:dyDescent="0.25">
      <c r="A2055" s="115"/>
    </row>
    <row r="2056" spans="1:1" x14ac:dyDescent="0.25">
      <c r="A2056" s="115"/>
    </row>
    <row r="2057" spans="1:1" x14ac:dyDescent="0.25">
      <c r="A2057" s="115"/>
    </row>
    <row r="2058" spans="1:1" x14ac:dyDescent="0.25">
      <c r="A2058" s="115"/>
    </row>
    <row r="2059" spans="1:1" x14ac:dyDescent="0.25">
      <c r="A2059" s="115"/>
    </row>
    <row r="2060" spans="1:1" x14ac:dyDescent="0.25">
      <c r="A2060" s="115"/>
    </row>
    <row r="2061" spans="1:1" x14ac:dyDescent="0.25">
      <c r="A2061" s="115"/>
    </row>
    <row r="2062" spans="1:1" x14ac:dyDescent="0.25">
      <c r="A2062" s="115"/>
    </row>
    <row r="2063" spans="1:1" x14ac:dyDescent="0.25">
      <c r="A2063" s="115"/>
    </row>
    <row r="2064" spans="1:1" x14ac:dyDescent="0.25">
      <c r="A2064" s="115"/>
    </row>
    <row r="2065" spans="1:1" x14ac:dyDescent="0.25">
      <c r="A2065" s="115"/>
    </row>
    <row r="2066" spans="1:1" x14ac:dyDescent="0.25">
      <c r="A2066" s="115"/>
    </row>
    <row r="2067" spans="1:1" x14ac:dyDescent="0.25">
      <c r="A2067" s="115"/>
    </row>
    <row r="2068" spans="1:1" x14ac:dyDescent="0.25">
      <c r="A2068" s="115"/>
    </row>
    <row r="2069" spans="1:1" x14ac:dyDescent="0.25">
      <c r="A2069" s="115"/>
    </row>
    <row r="2070" spans="1:1" x14ac:dyDescent="0.25">
      <c r="A2070" s="115"/>
    </row>
    <row r="2071" spans="1:1" x14ac:dyDescent="0.25">
      <c r="A2071" s="115"/>
    </row>
    <row r="2072" spans="1:1" x14ac:dyDescent="0.25">
      <c r="A2072" s="115"/>
    </row>
    <row r="2073" spans="1:1" x14ac:dyDescent="0.25">
      <c r="A2073" s="115"/>
    </row>
    <row r="2074" spans="1:1" x14ac:dyDescent="0.25">
      <c r="A2074" s="115"/>
    </row>
    <row r="2075" spans="1:1" x14ac:dyDescent="0.25">
      <c r="A2075" s="115"/>
    </row>
    <row r="2076" spans="1:1" x14ac:dyDescent="0.25">
      <c r="A2076" s="115"/>
    </row>
    <row r="2077" spans="1:1" x14ac:dyDescent="0.25">
      <c r="A2077" s="115"/>
    </row>
    <row r="2078" spans="1:1" x14ac:dyDescent="0.25">
      <c r="A2078" s="115"/>
    </row>
    <row r="2079" spans="1:1" x14ac:dyDescent="0.25">
      <c r="A2079" s="115"/>
    </row>
    <row r="2080" spans="1:1" x14ac:dyDescent="0.25">
      <c r="A2080" s="115"/>
    </row>
    <row r="2081" spans="1:1" x14ac:dyDescent="0.25">
      <c r="A2081" s="115"/>
    </row>
    <row r="2082" spans="1:1" x14ac:dyDescent="0.25">
      <c r="A2082" s="115"/>
    </row>
    <row r="2083" spans="1:1" x14ac:dyDescent="0.25">
      <c r="A2083" s="115"/>
    </row>
    <row r="2084" spans="1:1" x14ac:dyDescent="0.25">
      <c r="A2084" s="115"/>
    </row>
    <row r="2085" spans="1:1" x14ac:dyDescent="0.25">
      <c r="A2085" s="115"/>
    </row>
    <row r="2086" spans="1:1" x14ac:dyDescent="0.25">
      <c r="A2086" s="115"/>
    </row>
    <row r="2087" spans="1:1" x14ac:dyDescent="0.25">
      <c r="A2087" s="115"/>
    </row>
    <row r="2088" spans="1:1" x14ac:dyDescent="0.25">
      <c r="A2088" s="115"/>
    </row>
    <row r="2089" spans="1:1" x14ac:dyDescent="0.25">
      <c r="A2089" s="115"/>
    </row>
    <row r="2090" spans="1:1" x14ac:dyDescent="0.25">
      <c r="A2090" s="115"/>
    </row>
    <row r="2091" spans="1:1" x14ac:dyDescent="0.25">
      <c r="A2091" s="115"/>
    </row>
    <row r="2092" spans="1:1" x14ac:dyDescent="0.25">
      <c r="A2092" s="115"/>
    </row>
    <row r="2093" spans="1:1" x14ac:dyDescent="0.25">
      <c r="A2093" s="115"/>
    </row>
    <row r="2094" spans="1:1" x14ac:dyDescent="0.25">
      <c r="A2094" s="115"/>
    </row>
    <row r="2095" spans="1:1" x14ac:dyDescent="0.25">
      <c r="A2095" s="115"/>
    </row>
    <row r="2096" spans="1:1" x14ac:dyDescent="0.25">
      <c r="A2096" s="115"/>
    </row>
    <row r="2097" spans="1:1" x14ac:dyDescent="0.25">
      <c r="A2097" s="115"/>
    </row>
    <row r="2098" spans="1:1" x14ac:dyDescent="0.25">
      <c r="A2098" s="115"/>
    </row>
    <row r="2099" spans="1:1" x14ac:dyDescent="0.25">
      <c r="A2099" s="115"/>
    </row>
    <row r="2100" spans="1:1" x14ac:dyDescent="0.25">
      <c r="A2100" s="115"/>
    </row>
    <row r="2101" spans="1:1" x14ac:dyDescent="0.25">
      <c r="A2101" s="115"/>
    </row>
    <row r="2102" spans="1:1" x14ac:dyDescent="0.25">
      <c r="A2102" s="115"/>
    </row>
    <row r="2103" spans="1:1" x14ac:dyDescent="0.25">
      <c r="A2103" s="115"/>
    </row>
    <row r="2104" spans="1:1" x14ac:dyDescent="0.25">
      <c r="A2104" s="115"/>
    </row>
    <row r="2105" spans="1:1" x14ac:dyDescent="0.25">
      <c r="A2105" s="115"/>
    </row>
    <row r="2106" spans="1:1" x14ac:dyDescent="0.25">
      <c r="A2106" s="115"/>
    </row>
    <row r="2107" spans="1:1" x14ac:dyDescent="0.25">
      <c r="A2107" s="115"/>
    </row>
    <row r="2108" spans="1:1" x14ac:dyDescent="0.25">
      <c r="A2108" s="115"/>
    </row>
    <row r="2109" spans="1:1" x14ac:dyDescent="0.25">
      <c r="A2109" s="115"/>
    </row>
    <row r="2110" spans="1:1" x14ac:dyDescent="0.25">
      <c r="A2110" s="115"/>
    </row>
    <row r="2111" spans="1:1" x14ac:dyDescent="0.25">
      <c r="A2111" s="115"/>
    </row>
    <row r="2112" spans="1:1" x14ac:dyDescent="0.25">
      <c r="A2112" s="115"/>
    </row>
    <row r="2113" spans="1:1" x14ac:dyDescent="0.25">
      <c r="A2113" s="115"/>
    </row>
    <row r="2114" spans="1:1" x14ac:dyDescent="0.25">
      <c r="A2114" s="115"/>
    </row>
    <row r="2115" spans="1:1" x14ac:dyDescent="0.25">
      <c r="A2115" s="115"/>
    </row>
    <row r="2116" spans="1:1" x14ac:dyDescent="0.25">
      <c r="A2116" s="115"/>
    </row>
    <row r="2117" spans="1:1" x14ac:dyDescent="0.25">
      <c r="A2117" s="115"/>
    </row>
    <row r="2118" spans="1:1" x14ac:dyDescent="0.25">
      <c r="A2118" s="115"/>
    </row>
    <row r="2119" spans="1:1" x14ac:dyDescent="0.25">
      <c r="A2119" s="115"/>
    </row>
    <row r="2120" spans="1:1" x14ac:dyDescent="0.25">
      <c r="A2120" s="115"/>
    </row>
    <row r="2121" spans="1:1" x14ac:dyDescent="0.25">
      <c r="A2121" s="115"/>
    </row>
    <row r="2122" spans="1:1" x14ac:dyDescent="0.25">
      <c r="A2122" s="115"/>
    </row>
    <row r="2123" spans="1:1" x14ac:dyDescent="0.25">
      <c r="A2123" s="115"/>
    </row>
    <row r="2124" spans="1:1" x14ac:dyDescent="0.25">
      <c r="A2124" s="115"/>
    </row>
    <row r="2125" spans="1:1" x14ac:dyDescent="0.25">
      <c r="A2125" s="115"/>
    </row>
    <row r="2126" spans="1:1" x14ac:dyDescent="0.25">
      <c r="A2126" s="115"/>
    </row>
    <row r="2127" spans="1:1" x14ac:dyDescent="0.25">
      <c r="A2127" s="115"/>
    </row>
    <row r="2128" spans="1:1" x14ac:dyDescent="0.25">
      <c r="A2128" s="115"/>
    </row>
    <row r="2129" spans="1:1" x14ac:dyDescent="0.25">
      <c r="A2129" s="115"/>
    </row>
    <row r="2130" spans="1:1" x14ac:dyDescent="0.25">
      <c r="A2130" s="115"/>
    </row>
    <row r="2131" spans="1:1" x14ac:dyDescent="0.25">
      <c r="A2131" s="115"/>
    </row>
    <row r="2132" spans="1:1" x14ac:dyDescent="0.25">
      <c r="A2132" s="115"/>
    </row>
    <row r="2133" spans="1:1" x14ac:dyDescent="0.25">
      <c r="A2133" s="115"/>
    </row>
    <row r="2134" spans="1:1" x14ac:dyDescent="0.25">
      <c r="A2134" s="115"/>
    </row>
    <row r="2135" spans="1:1" x14ac:dyDescent="0.25">
      <c r="A2135" s="115"/>
    </row>
    <row r="2136" spans="1:1" x14ac:dyDescent="0.25">
      <c r="A2136" s="115"/>
    </row>
    <row r="2137" spans="1:1" x14ac:dyDescent="0.25">
      <c r="A2137" s="115"/>
    </row>
    <row r="2138" spans="1:1" x14ac:dyDescent="0.25">
      <c r="A2138" s="115"/>
    </row>
    <row r="2139" spans="1:1" x14ac:dyDescent="0.25">
      <c r="A2139" s="115"/>
    </row>
    <row r="2140" spans="1:1" x14ac:dyDescent="0.25">
      <c r="A2140" s="115"/>
    </row>
    <row r="2141" spans="1:1" x14ac:dyDescent="0.25">
      <c r="A2141" s="115"/>
    </row>
    <row r="2142" spans="1:1" x14ac:dyDescent="0.25">
      <c r="A2142" s="115"/>
    </row>
    <row r="2143" spans="1:1" x14ac:dyDescent="0.25">
      <c r="A2143" s="115"/>
    </row>
    <row r="2144" spans="1:1" x14ac:dyDescent="0.25">
      <c r="A2144" s="115"/>
    </row>
    <row r="2145" spans="1:1" x14ac:dyDescent="0.25">
      <c r="A2145" s="115"/>
    </row>
    <row r="2146" spans="1:1" x14ac:dyDescent="0.25">
      <c r="A2146" s="115"/>
    </row>
    <row r="2147" spans="1:1" x14ac:dyDescent="0.25">
      <c r="A2147" s="115"/>
    </row>
    <row r="2148" spans="1:1" x14ac:dyDescent="0.25">
      <c r="A2148" s="115"/>
    </row>
    <row r="2149" spans="1:1" x14ac:dyDescent="0.25">
      <c r="A2149" s="115"/>
    </row>
    <row r="2150" spans="1:1" x14ac:dyDescent="0.25">
      <c r="A2150" s="115"/>
    </row>
    <row r="2151" spans="1:1" x14ac:dyDescent="0.25">
      <c r="A2151" s="115"/>
    </row>
    <row r="2152" spans="1:1" x14ac:dyDescent="0.25">
      <c r="A2152" s="115"/>
    </row>
    <row r="2153" spans="1:1" x14ac:dyDescent="0.25">
      <c r="A2153" s="115"/>
    </row>
    <row r="2154" spans="1:1" x14ac:dyDescent="0.25">
      <c r="A2154" s="115"/>
    </row>
    <row r="2155" spans="1:1" x14ac:dyDescent="0.25">
      <c r="A2155" s="115"/>
    </row>
    <row r="2156" spans="1:1" x14ac:dyDescent="0.25">
      <c r="A2156" s="115"/>
    </row>
    <row r="2157" spans="1:1" x14ac:dyDescent="0.25">
      <c r="A2157" s="115"/>
    </row>
    <row r="2158" spans="1:1" x14ac:dyDescent="0.25">
      <c r="A2158" s="115"/>
    </row>
    <row r="2159" spans="1:1" x14ac:dyDescent="0.25">
      <c r="A2159" s="115"/>
    </row>
    <row r="2160" spans="1:1" x14ac:dyDescent="0.25">
      <c r="A2160" s="115"/>
    </row>
    <row r="2161" spans="1:1" x14ac:dyDescent="0.25">
      <c r="A2161" s="115"/>
    </row>
    <row r="2162" spans="1:1" x14ac:dyDescent="0.25">
      <c r="A2162" s="115"/>
    </row>
    <row r="2163" spans="1:1" x14ac:dyDescent="0.25">
      <c r="A2163" s="115"/>
    </row>
    <row r="2164" spans="1:1" x14ac:dyDescent="0.25">
      <c r="A2164" s="115"/>
    </row>
    <row r="2165" spans="1:1" x14ac:dyDescent="0.25">
      <c r="A2165" s="115"/>
    </row>
    <row r="2166" spans="1:1" x14ac:dyDescent="0.25">
      <c r="A2166" s="115"/>
    </row>
    <row r="2167" spans="1:1" x14ac:dyDescent="0.25">
      <c r="A2167" s="115"/>
    </row>
    <row r="2168" spans="1:1" x14ac:dyDescent="0.25">
      <c r="A2168" s="115"/>
    </row>
    <row r="2169" spans="1:1" x14ac:dyDescent="0.25">
      <c r="A2169" s="115"/>
    </row>
    <row r="2170" spans="1:1" x14ac:dyDescent="0.25">
      <c r="A2170" s="115"/>
    </row>
    <row r="2171" spans="1:1" x14ac:dyDescent="0.25">
      <c r="A2171" s="115"/>
    </row>
    <row r="2172" spans="1:1" x14ac:dyDescent="0.25">
      <c r="A2172" s="115"/>
    </row>
    <row r="2173" spans="1:1" x14ac:dyDescent="0.25">
      <c r="A2173" s="115"/>
    </row>
    <row r="2174" spans="1:1" x14ac:dyDescent="0.25">
      <c r="A2174" s="115"/>
    </row>
    <row r="2175" spans="1:1" x14ac:dyDescent="0.25">
      <c r="A2175" s="115"/>
    </row>
    <row r="2176" spans="1:1" x14ac:dyDescent="0.25">
      <c r="A2176" s="115"/>
    </row>
    <row r="2177" spans="1:1" x14ac:dyDescent="0.25">
      <c r="A2177" s="115"/>
    </row>
    <row r="2178" spans="1:1" x14ac:dyDescent="0.25">
      <c r="A2178" s="115"/>
    </row>
    <row r="2179" spans="1:1" x14ac:dyDescent="0.25">
      <c r="A2179" s="115"/>
    </row>
    <row r="2180" spans="1:1" x14ac:dyDescent="0.25">
      <c r="A2180" s="115"/>
    </row>
    <row r="2181" spans="1:1" x14ac:dyDescent="0.25">
      <c r="A2181" s="115"/>
    </row>
    <row r="2182" spans="1:1" x14ac:dyDescent="0.25">
      <c r="A2182" s="115"/>
    </row>
    <row r="2183" spans="1:1" x14ac:dyDescent="0.25">
      <c r="A2183" s="115"/>
    </row>
    <row r="2184" spans="1:1" x14ac:dyDescent="0.25">
      <c r="A2184" s="115"/>
    </row>
    <row r="2185" spans="1:1" x14ac:dyDescent="0.25">
      <c r="A2185" s="115"/>
    </row>
    <row r="2186" spans="1:1" x14ac:dyDescent="0.25">
      <c r="A2186" s="115"/>
    </row>
    <row r="2187" spans="1:1" x14ac:dyDescent="0.25">
      <c r="A2187" s="115"/>
    </row>
    <row r="2188" spans="1:1" x14ac:dyDescent="0.25">
      <c r="A2188" s="115"/>
    </row>
    <row r="2189" spans="1:1" x14ac:dyDescent="0.25">
      <c r="A2189" s="115"/>
    </row>
    <row r="2190" spans="1:1" x14ac:dyDescent="0.25">
      <c r="A2190" s="115"/>
    </row>
    <row r="2191" spans="1:1" x14ac:dyDescent="0.25">
      <c r="A2191" s="115"/>
    </row>
    <row r="2192" spans="1:1" x14ac:dyDescent="0.25">
      <c r="A2192" s="115"/>
    </row>
    <row r="2193" spans="1:1" x14ac:dyDescent="0.25">
      <c r="A2193" s="115"/>
    </row>
    <row r="2194" spans="1:1" x14ac:dyDescent="0.25">
      <c r="A2194" s="115"/>
    </row>
    <row r="2195" spans="1:1" x14ac:dyDescent="0.25">
      <c r="A2195" s="115"/>
    </row>
    <row r="2196" spans="1:1" x14ac:dyDescent="0.25">
      <c r="A2196" s="115"/>
    </row>
    <row r="2197" spans="1:1" x14ac:dyDescent="0.25">
      <c r="A2197" s="115"/>
    </row>
    <row r="2198" spans="1:1" x14ac:dyDescent="0.25">
      <c r="A2198" s="115"/>
    </row>
    <row r="2199" spans="1:1" x14ac:dyDescent="0.25">
      <c r="A2199" s="115"/>
    </row>
    <row r="2200" spans="1:1" x14ac:dyDescent="0.25">
      <c r="A2200" s="115"/>
    </row>
    <row r="2201" spans="1:1" x14ac:dyDescent="0.25">
      <c r="A2201" s="115"/>
    </row>
    <row r="2202" spans="1:1" x14ac:dyDescent="0.25">
      <c r="A2202" s="115"/>
    </row>
    <row r="2203" spans="1:1" x14ac:dyDescent="0.25">
      <c r="A2203" s="115"/>
    </row>
    <row r="2204" spans="1:1" x14ac:dyDescent="0.25">
      <c r="A2204" s="115"/>
    </row>
    <row r="2205" spans="1:1" x14ac:dyDescent="0.25">
      <c r="A2205" s="115"/>
    </row>
    <row r="2206" spans="1:1" x14ac:dyDescent="0.25">
      <c r="A2206" s="115"/>
    </row>
    <row r="2207" spans="1:1" x14ac:dyDescent="0.25">
      <c r="A2207" s="115"/>
    </row>
    <row r="2208" spans="1:1" x14ac:dyDescent="0.25">
      <c r="A2208" s="115"/>
    </row>
    <row r="2209" spans="1:1" x14ac:dyDescent="0.25">
      <c r="A2209" s="115"/>
    </row>
    <row r="2210" spans="1:1" x14ac:dyDescent="0.25">
      <c r="A2210" s="115"/>
    </row>
    <row r="2211" spans="1:1" x14ac:dyDescent="0.25">
      <c r="A2211" s="115"/>
    </row>
    <row r="2212" spans="1:1" x14ac:dyDescent="0.25">
      <c r="A2212" s="115"/>
    </row>
    <row r="2213" spans="1:1" x14ac:dyDescent="0.25">
      <c r="A2213" s="115"/>
    </row>
    <row r="2214" spans="1:1" x14ac:dyDescent="0.25">
      <c r="A2214" s="115"/>
    </row>
    <row r="2215" spans="1:1" x14ac:dyDescent="0.25">
      <c r="A2215" s="115"/>
    </row>
    <row r="2216" spans="1:1" x14ac:dyDescent="0.25">
      <c r="A2216" s="115"/>
    </row>
    <row r="2217" spans="1:1" x14ac:dyDescent="0.25">
      <c r="A2217" s="115"/>
    </row>
    <row r="2218" spans="1:1" x14ac:dyDescent="0.25">
      <c r="A2218" s="115"/>
    </row>
    <row r="2219" spans="1:1" x14ac:dyDescent="0.25">
      <c r="A2219" s="115"/>
    </row>
    <row r="2220" spans="1:1" x14ac:dyDescent="0.25">
      <c r="A2220" s="115"/>
    </row>
    <row r="2221" spans="1:1" x14ac:dyDescent="0.25">
      <c r="A2221" s="115"/>
    </row>
    <row r="2222" spans="1:1" x14ac:dyDescent="0.25">
      <c r="A2222" s="115"/>
    </row>
    <row r="2223" spans="1:1" x14ac:dyDescent="0.25">
      <c r="A2223" s="115"/>
    </row>
    <row r="2224" spans="1:1" x14ac:dyDescent="0.25">
      <c r="A2224" s="115"/>
    </row>
    <row r="2225" spans="1:1" x14ac:dyDescent="0.25">
      <c r="A2225" s="115"/>
    </row>
    <row r="2226" spans="1:1" x14ac:dyDescent="0.25">
      <c r="A2226" s="115"/>
    </row>
    <row r="2227" spans="1:1" x14ac:dyDescent="0.25">
      <c r="A2227" s="115"/>
    </row>
    <row r="2228" spans="1:1" x14ac:dyDescent="0.25">
      <c r="A2228" s="115"/>
    </row>
    <row r="2229" spans="1:1" x14ac:dyDescent="0.25">
      <c r="A2229" s="115"/>
    </row>
    <row r="2230" spans="1:1" x14ac:dyDescent="0.25">
      <c r="A2230" s="115"/>
    </row>
    <row r="2231" spans="1:1" x14ac:dyDescent="0.25">
      <c r="A2231" s="115"/>
    </row>
    <row r="2232" spans="1:1" x14ac:dyDescent="0.25">
      <c r="A2232" s="115"/>
    </row>
    <row r="2233" spans="1:1" x14ac:dyDescent="0.25">
      <c r="A2233" s="115"/>
    </row>
    <row r="2234" spans="1:1" x14ac:dyDescent="0.25">
      <c r="A2234" s="115"/>
    </row>
    <row r="2235" spans="1:1" x14ac:dyDescent="0.25">
      <c r="A2235" s="115"/>
    </row>
    <row r="2236" spans="1:1" x14ac:dyDescent="0.25">
      <c r="A2236" s="115"/>
    </row>
    <row r="2237" spans="1:1" x14ac:dyDescent="0.25">
      <c r="A2237" s="115"/>
    </row>
    <row r="2238" spans="1:1" x14ac:dyDescent="0.25">
      <c r="A2238" s="115"/>
    </row>
    <row r="2239" spans="1:1" x14ac:dyDescent="0.25">
      <c r="A2239" s="115"/>
    </row>
    <row r="2240" spans="1:1" x14ac:dyDescent="0.25">
      <c r="A2240" s="115"/>
    </row>
    <row r="2241" spans="1:1" x14ac:dyDescent="0.25">
      <c r="A2241" s="115"/>
    </row>
    <row r="2242" spans="1:1" x14ac:dyDescent="0.25">
      <c r="A2242" s="115"/>
    </row>
    <row r="2243" spans="1:1" x14ac:dyDescent="0.25">
      <c r="A2243" s="115"/>
    </row>
    <row r="2244" spans="1:1" x14ac:dyDescent="0.25">
      <c r="A2244" s="115"/>
    </row>
    <row r="2245" spans="1:1" x14ac:dyDescent="0.25">
      <c r="A2245" s="115"/>
    </row>
    <row r="2246" spans="1:1" x14ac:dyDescent="0.25">
      <c r="A2246" s="115"/>
    </row>
    <row r="2247" spans="1:1" x14ac:dyDescent="0.25">
      <c r="A2247" s="115"/>
    </row>
    <row r="2248" spans="1:1" x14ac:dyDescent="0.25">
      <c r="A2248" s="115"/>
    </row>
    <row r="2249" spans="1:1" x14ac:dyDescent="0.25">
      <c r="A2249" s="115"/>
    </row>
    <row r="2250" spans="1:1" x14ac:dyDescent="0.25">
      <c r="A2250" s="115"/>
    </row>
    <row r="2251" spans="1:1" x14ac:dyDescent="0.25">
      <c r="A2251" s="115"/>
    </row>
    <row r="2252" spans="1:1" x14ac:dyDescent="0.25">
      <c r="A2252" s="115"/>
    </row>
    <row r="2253" spans="1:1" x14ac:dyDescent="0.25">
      <c r="A2253" s="115"/>
    </row>
    <row r="2254" spans="1:1" x14ac:dyDescent="0.25">
      <c r="A2254" s="115"/>
    </row>
    <row r="2255" spans="1:1" x14ac:dyDescent="0.25">
      <c r="A2255" s="115"/>
    </row>
    <row r="2256" spans="1:1" x14ac:dyDescent="0.25">
      <c r="A2256" s="115"/>
    </row>
    <row r="2257" spans="1:1" x14ac:dyDescent="0.25">
      <c r="A2257" s="115"/>
    </row>
    <row r="2258" spans="1:1" x14ac:dyDescent="0.25">
      <c r="A2258" s="115"/>
    </row>
    <row r="2259" spans="1:1" x14ac:dyDescent="0.25">
      <c r="A2259" s="115"/>
    </row>
    <row r="2260" spans="1:1" x14ac:dyDescent="0.25">
      <c r="A2260" s="115"/>
    </row>
    <row r="2261" spans="1:1" x14ac:dyDescent="0.25">
      <c r="A2261" s="115"/>
    </row>
    <row r="2262" spans="1:1" x14ac:dyDescent="0.25">
      <c r="A2262" s="115"/>
    </row>
    <row r="2263" spans="1:1" x14ac:dyDescent="0.25">
      <c r="A2263" s="115"/>
    </row>
    <row r="2264" spans="1:1" x14ac:dyDescent="0.25">
      <c r="A2264" s="115"/>
    </row>
    <row r="2265" spans="1:1" x14ac:dyDescent="0.25">
      <c r="A2265" s="115"/>
    </row>
    <row r="2266" spans="1:1" x14ac:dyDescent="0.25">
      <c r="A2266" s="115"/>
    </row>
    <row r="2267" spans="1:1" x14ac:dyDescent="0.25">
      <c r="A2267" s="115"/>
    </row>
    <row r="2268" spans="1:1" x14ac:dyDescent="0.25">
      <c r="A2268" s="115"/>
    </row>
    <row r="2269" spans="1:1" x14ac:dyDescent="0.25">
      <c r="A2269" s="115"/>
    </row>
    <row r="2270" spans="1:1" x14ac:dyDescent="0.25">
      <c r="A2270" s="115"/>
    </row>
    <row r="2271" spans="1:1" x14ac:dyDescent="0.25">
      <c r="A2271" s="115"/>
    </row>
    <row r="2272" spans="1:1" x14ac:dyDescent="0.25">
      <c r="A2272" s="115"/>
    </row>
    <row r="2273" spans="1:1" x14ac:dyDescent="0.25">
      <c r="A2273" s="115"/>
    </row>
    <row r="2274" spans="1:1" x14ac:dyDescent="0.25">
      <c r="A2274" s="115"/>
    </row>
    <row r="2275" spans="1:1" x14ac:dyDescent="0.25">
      <c r="A2275" s="115"/>
    </row>
    <row r="2276" spans="1:1" x14ac:dyDescent="0.25">
      <c r="A2276" s="115"/>
    </row>
    <row r="2277" spans="1:1" x14ac:dyDescent="0.25">
      <c r="A2277" s="115"/>
    </row>
    <row r="2278" spans="1:1" x14ac:dyDescent="0.25">
      <c r="A2278" s="115"/>
    </row>
    <row r="2279" spans="1:1" x14ac:dyDescent="0.25">
      <c r="A2279" s="115"/>
    </row>
    <row r="2280" spans="1:1" x14ac:dyDescent="0.25">
      <c r="A2280" s="115"/>
    </row>
    <row r="2281" spans="1:1" x14ac:dyDescent="0.25">
      <c r="A2281" s="115"/>
    </row>
    <row r="2282" spans="1:1" x14ac:dyDescent="0.25">
      <c r="A2282" s="115"/>
    </row>
    <row r="2283" spans="1:1" x14ac:dyDescent="0.25">
      <c r="A2283" s="115"/>
    </row>
    <row r="2284" spans="1:1" x14ac:dyDescent="0.25">
      <c r="A2284" s="115"/>
    </row>
    <row r="2285" spans="1:1" x14ac:dyDescent="0.25">
      <c r="A2285" s="115"/>
    </row>
    <row r="2286" spans="1:1" x14ac:dyDescent="0.25">
      <c r="A2286" s="115"/>
    </row>
    <row r="2287" spans="1:1" x14ac:dyDescent="0.25">
      <c r="A2287" s="115"/>
    </row>
    <row r="2288" spans="1:1" x14ac:dyDescent="0.25">
      <c r="A2288" s="115"/>
    </row>
    <row r="2289" spans="1:1" x14ac:dyDescent="0.25">
      <c r="A2289" s="115"/>
    </row>
    <row r="2290" spans="1:1" x14ac:dyDescent="0.25">
      <c r="A2290" s="115"/>
    </row>
    <row r="2291" spans="1:1" x14ac:dyDescent="0.25">
      <c r="A2291" s="115"/>
    </row>
    <row r="2292" spans="1:1" x14ac:dyDescent="0.25">
      <c r="A2292" s="115"/>
    </row>
    <row r="2293" spans="1:1" x14ac:dyDescent="0.25">
      <c r="A2293" s="115"/>
    </row>
    <row r="2294" spans="1:1" x14ac:dyDescent="0.25">
      <c r="A2294" s="115"/>
    </row>
    <row r="2295" spans="1:1" x14ac:dyDescent="0.25">
      <c r="A2295" s="115"/>
    </row>
    <row r="2296" spans="1:1" x14ac:dyDescent="0.25">
      <c r="A2296" s="115"/>
    </row>
    <row r="2297" spans="1:1" x14ac:dyDescent="0.25">
      <c r="A2297" s="115"/>
    </row>
    <row r="2298" spans="1:1" x14ac:dyDescent="0.25">
      <c r="A2298" s="115"/>
    </row>
    <row r="2299" spans="1:1" x14ac:dyDescent="0.25">
      <c r="A2299" s="115"/>
    </row>
    <row r="2300" spans="1:1" x14ac:dyDescent="0.25">
      <c r="A2300" s="115"/>
    </row>
    <row r="2301" spans="1:1" x14ac:dyDescent="0.25">
      <c r="A2301" s="115"/>
    </row>
    <row r="2302" spans="1:1" x14ac:dyDescent="0.25">
      <c r="A2302" s="115"/>
    </row>
    <row r="2303" spans="1:1" x14ac:dyDescent="0.25">
      <c r="A2303" s="115"/>
    </row>
    <row r="2304" spans="1:1" x14ac:dyDescent="0.25">
      <c r="A2304" s="115"/>
    </row>
    <row r="2305" spans="1:1" x14ac:dyDescent="0.25">
      <c r="A2305" s="115"/>
    </row>
    <row r="2306" spans="1:1" x14ac:dyDescent="0.25">
      <c r="A2306" s="115"/>
    </row>
    <row r="2307" spans="1:1" x14ac:dyDescent="0.25">
      <c r="A2307" s="115"/>
    </row>
    <row r="2308" spans="1:1" x14ac:dyDescent="0.25">
      <c r="A2308" s="115"/>
    </row>
    <row r="2309" spans="1:1" x14ac:dyDescent="0.25">
      <c r="A2309" s="115"/>
    </row>
    <row r="2310" spans="1:1" x14ac:dyDescent="0.25">
      <c r="A2310" s="115"/>
    </row>
    <row r="2311" spans="1:1" x14ac:dyDescent="0.25">
      <c r="A2311" s="115"/>
    </row>
    <row r="2312" spans="1:1" x14ac:dyDescent="0.25">
      <c r="A2312" s="115"/>
    </row>
    <row r="2313" spans="1:1" x14ac:dyDescent="0.25">
      <c r="A2313" s="115"/>
    </row>
    <row r="2314" spans="1:1" x14ac:dyDescent="0.25">
      <c r="A2314" s="115"/>
    </row>
    <row r="2315" spans="1:1" x14ac:dyDescent="0.25">
      <c r="A2315" s="115"/>
    </row>
    <row r="2316" spans="1:1" x14ac:dyDescent="0.25">
      <c r="A2316" s="115"/>
    </row>
    <row r="2317" spans="1:1" x14ac:dyDescent="0.25">
      <c r="A2317" s="115"/>
    </row>
    <row r="2318" spans="1:1" x14ac:dyDescent="0.25">
      <c r="A2318" s="115"/>
    </row>
    <row r="2319" spans="1:1" x14ac:dyDescent="0.25">
      <c r="A2319" s="115"/>
    </row>
    <row r="2320" spans="1:1" x14ac:dyDescent="0.25">
      <c r="A2320" s="115"/>
    </row>
    <row r="2321" spans="1:1" x14ac:dyDescent="0.25">
      <c r="A2321" s="115"/>
    </row>
    <row r="2322" spans="1:1" x14ac:dyDescent="0.25">
      <c r="A2322" s="115"/>
    </row>
    <row r="2323" spans="1:1" x14ac:dyDescent="0.25">
      <c r="A2323" s="115"/>
    </row>
    <row r="2324" spans="1:1" x14ac:dyDescent="0.25">
      <c r="A2324" s="115"/>
    </row>
    <row r="2325" spans="1:1" x14ac:dyDescent="0.25">
      <c r="A2325" s="115"/>
    </row>
    <row r="2326" spans="1:1" x14ac:dyDescent="0.25">
      <c r="A2326" s="115"/>
    </row>
    <row r="2327" spans="1:1" x14ac:dyDescent="0.25">
      <c r="A2327" s="115"/>
    </row>
    <row r="2328" spans="1:1" x14ac:dyDescent="0.25">
      <c r="A2328" s="115"/>
    </row>
    <row r="2329" spans="1:1" x14ac:dyDescent="0.25">
      <c r="A2329" s="115"/>
    </row>
    <row r="2330" spans="1:1" x14ac:dyDescent="0.25">
      <c r="A2330" s="115"/>
    </row>
    <row r="2331" spans="1:1" x14ac:dyDescent="0.25">
      <c r="A2331" s="115"/>
    </row>
    <row r="2332" spans="1:1" x14ac:dyDescent="0.25">
      <c r="A2332" s="115"/>
    </row>
    <row r="2333" spans="1:1" x14ac:dyDescent="0.25">
      <c r="A2333" s="115"/>
    </row>
    <row r="2334" spans="1:1" x14ac:dyDescent="0.25">
      <c r="A2334" s="115"/>
    </row>
    <row r="2335" spans="1:1" x14ac:dyDescent="0.25">
      <c r="A2335" s="115"/>
    </row>
    <row r="2336" spans="1:1" x14ac:dyDescent="0.25">
      <c r="A2336" s="115"/>
    </row>
    <row r="2337" spans="1:1" x14ac:dyDescent="0.25">
      <c r="A2337" s="115"/>
    </row>
    <row r="2338" spans="1:1" x14ac:dyDescent="0.25">
      <c r="A2338" s="115"/>
    </row>
    <row r="2339" spans="1:1" x14ac:dyDescent="0.25">
      <c r="A2339" s="115"/>
    </row>
    <row r="2340" spans="1:1" x14ac:dyDescent="0.25">
      <c r="A2340" s="115"/>
    </row>
    <row r="2341" spans="1:1" x14ac:dyDescent="0.25">
      <c r="A2341" s="115"/>
    </row>
    <row r="2342" spans="1:1" x14ac:dyDescent="0.25">
      <c r="A2342" s="115"/>
    </row>
    <row r="2343" spans="1:1" x14ac:dyDescent="0.25">
      <c r="A2343" s="115"/>
    </row>
    <row r="2344" spans="1:1" x14ac:dyDescent="0.25">
      <c r="A2344" s="115"/>
    </row>
    <row r="2345" spans="1:1" x14ac:dyDescent="0.25">
      <c r="A2345" s="115"/>
    </row>
    <row r="2346" spans="1:1" x14ac:dyDescent="0.25">
      <c r="A2346" s="115"/>
    </row>
    <row r="2347" spans="1:1" x14ac:dyDescent="0.25">
      <c r="A2347" s="115"/>
    </row>
    <row r="2348" spans="1:1" x14ac:dyDescent="0.25">
      <c r="A2348" s="115"/>
    </row>
    <row r="2349" spans="1:1" x14ac:dyDescent="0.25">
      <c r="A2349" s="115"/>
    </row>
    <row r="2350" spans="1:1" x14ac:dyDescent="0.25">
      <c r="A2350" s="115"/>
    </row>
    <row r="2351" spans="1:1" x14ac:dyDescent="0.25">
      <c r="A2351" s="115"/>
    </row>
    <row r="2352" spans="1:1" x14ac:dyDescent="0.25">
      <c r="A2352" s="115"/>
    </row>
    <row r="2353" spans="1:1" x14ac:dyDescent="0.25">
      <c r="A2353" s="115"/>
    </row>
    <row r="2354" spans="1:1" x14ac:dyDescent="0.25">
      <c r="A2354" s="115"/>
    </row>
    <row r="2355" spans="1:1" x14ac:dyDescent="0.25">
      <c r="A2355" s="115"/>
    </row>
    <row r="2356" spans="1:1" x14ac:dyDescent="0.25">
      <c r="A2356" s="115"/>
    </row>
    <row r="2357" spans="1:1" x14ac:dyDescent="0.25">
      <c r="A2357" s="115"/>
    </row>
    <row r="2358" spans="1:1" x14ac:dyDescent="0.25">
      <c r="A2358" s="115"/>
    </row>
    <row r="2359" spans="1:1" x14ac:dyDescent="0.25">
      <c r="A2359" s="115"/>
    </row>
    <row r="2360" spans="1:1" x14ac:dyDescent="0.25">
      <c r="A2360" s="115"/>
    </row>
    <row r="2361" spans="1:1" x14ac:dyDescent="0.25">
      <c r="A2361" s="115"/>
    </row>
    <row r="2362" spans="1:1" x14ac:dyDescent="0.25">
      <c r="A2362" s="115"/>
    </row>
    <row r="2363" spans="1:1" x14ac:dyDescent="0.25">
      <c r="A2363" s="115"/>
    </row>
    <row r="2364" spans="1:1" x14ac:dyDescent="0.25">
      <c r="A2364" s="115"/>
    </row>
    <row r="2365" spans="1:1" x14ac:dyDescent="0.25">
      <c r="A2365" s="115"/>
    </row>
    <row r="2366" spans="1:1" x14ac:dyDescent="0.25">
      <c r="A2366" s="115"/>
    </row>
    <row r="2367" spans="1:1" x14ac:dyDescent="0.25">
      <c r="A2367" s="115"/>
    </row>
    <row r="2368" spans="1:1" x14ac:dyDescent="0.25">
      <c r="A2368" s="115"/>
    </row>
    <row r="2369" spans="1:1" x14ac:dyDescent="0.25">
      <c r="A2369" s="115"/>
    </row>
    <row r="2370" spans="1:1" x14ac:dyDescent="0.25">
      <c r="A2370" s="115"/>
    </row>
    <row r="2371" spans="1:1" x14ac:dyDescent="0.25">
      <c r="A2371" s="115"/>
    </row>
    <row r="2372" spans="1:1" x14ac:dyDescent="0.25">
      <c r="A2372" s="115"/>
    </row>
    <row r="2373" spans="1:1" x14ac:dyDescent="0.25">
      <c r="A2373" s="115"/>
    </row>
    <row r="2374" spans="1:1" x14ac:dyDescent="0.25">
      <c r="A2374" s="115"/>
    </row>
    <row r="2375" spans="1:1" x14ac:dyDescent="0.25">
      <c r="A2375" s="115"/>
    </row>
    <row r="2376" spans="1:1" x14ac:dyDescent="0.25">
      <c r="A2376" s="115"/>
    </row>
    <row r="2377" spans="1:1" x14ac:dyDescent="0.25">
      <c r="A2377" s="115"/>
    </row>
    <row r="2378" spans="1:1" x14ac:dyDescent="0.25">
      <c r="A2378" s="115"/>
    </row>
    <row r="2379" spans="1:1" x14ac:dyDescent="0.25">
      <c r="A2379" s="115"/>
    </row>
    <row r="2380" spans="1:1" x14ac:dyDescent="0.25">
      <c r="A2380" s="115"/>
    </row>
    <row r="2381" spans="1:1" x14ac:dyDescent="0.25">
      <c r="A2381" s="115"/>
    </row>
    <row r="2382" spans="1:1" x14ac:dyDescent="0.25">
      <c r="A2382" s="115"/>
    </row>
    <row r="2383" spans="1:1" x14ac:dyDescent="0.25">
      <c r="A2383" s="115"/>
    </row>
    <row r="2384" spans="1:1" x14ac:dyDescent="0.25">
      <c r="A2384" s="115"/>
    </row>
    <row r="2385" spans="1:1" x14ac:dyDescent="0.25">
      <c r="A2385" s="115"/>
    </row>
    <row r="2386" spans="1:1" x14ac:dyDescent="0.25">
      <c r="A2386" s="115"/>
    </row>
    <row r="2387" spans="1:1" x14ac:dyDescent="0.25">
      <c r="A2387" s="115"/>
    </row>
    <row r="2388" spans="1:1" x14ac:dyDescent="0.25">
      <c r="A2388" s="115"/>
    </row>
    <row r="2389" spans="1:1" x14ac:dyDescent="0.25">
      <c r="A2389" s="115"/>
    </row>
    <row r="2390" spans="1:1" x14ac:dyDescent="0.25">
      <c r="A2390" s="115"/>
    </row>
    <row r="2391" spans="1:1" x14ac:dyDescent="0.25">
      <c r="A2391" s="115"/>
    </row>
    <row r="2392" spans="1:1" x14ac:dyDescent="0.25">
      <c r="A2392" s="115"/>
    </row>
    <row r="2393" spans="1:1" x14ac:dyDescent="0.25">
      <c r="A2393" s="115"/>
    </row>
    <row r="2394" spans="1:1" x14ac:dyDescent="0.25">
      <c r="A2394" s="115"/>
    </row>
    <row r="2395" spans="1:1" x14ac:dyDescent="0.25">
      <c r="A2395" s="115"/>
    </row>
    <row r="2396" spans="1:1" x14ac:dyDescent="0.25">
      <c r="A2396" s="115"/>
    </row>
    <row r="2397" spans="1:1" x14ac:dyDescent="0.25">
      <c r="A2397" s="115"/>
    </row>
    <row r="2398" spans="1:1" x14ac:dyDescent="0.25">
      <c r="A2398" s="115"/>
    </row>
    <row r="2399" spans="1:1" x14ac:dyDescent="0.25">
      <c r="A2399" s="115"/>
    </row>
    <row r="2400" spans="1:1" x14ac:dyDescent="0.25">
      <c r="A2400" s="115"/>
    </row>
    <row r="2401" spans="1:1" x14ac:dyDescent="0.25">
      <c r="A2401" s="115"/>
    </row>
    <row r="2402" spans="1:1" x14ac:dyDescent="0.25">
      <c r="A2402" s="115"/>
    </row>
    <row r="2403" spans="1:1" x14ac:dyDescent="0.25">
      <c r="A2403" s="115"/>
    </row>
    <row r="2404" spans="1:1" x14ac:dyDescent="0.25">
      <c r="A2404" s="115"/>
    </row>
    <row r="2405" spans="1:1" x14ac:dyDescent="0.25">
      <c r="A2405" s="115"/>
    </row>
    <row r="2406" spans="1:1" x14ac:dyDescent="0.25">
      <c r="A2406" s="115"/>
    </row>
    <row r="2407" spans="1:1" x14ac:dyDescent="0.25">
      <c r="A2407" s="115"/>
    </row>
    <row r="2408" spans="1:1" x14ac:dyDescent="0.25">
      <c r="A2408" s="115"/>
    </row>
    <row r="2409" spans="1:1" x14ac:dyDescent="0.25">
      <c r="A2409" s="115"/>
    </row>
    <row r="2410" spans="1:1" x14ac:dyDescent="0.25">
      <c r="A2410" s="115"/>
    </row>
    <row r="2411" spans="1:1" x14ac:dyDescent="0.25">
      <c r="A2411" s="115"/>
    </row>
    <row r="2412" spans="1:1" x14ac:dyDescent="0.25">
      <c r="A2412" s="115"/>
    </row>
    <row r="2413" spans="1:1" x14ac:dyDescent="0.25">
      <c r="A2413" s="115"/>
    </row>
    <row r="2414" spans="1:1" x14ac:dyDescent="0.25">
      <c r="A2414" s="115"/>
    </row>
    <row r="2415" spans="1:1" x14ac:dyDescent="0.25">
      <c r="A2415" s="115"/>
    </row>
    <row r="2416" spans="1:1" x14ac:dyDescent="0.25">
      <c r="A2416" s="115"/>
    </row>
    <row r="2417" spans="1:1" x14ac:dyDescent="0.25">
      <c r="A2417" s="115"/>
    </row>
    <row r="2418" spans="1:1" x14ac:dyDescent="0.25">
      <c r="A2418" s="115"/>
    </row>
    <row r="2419" spans="1:1" x14ac:dyDescent="0.25">
      <c r="A2419" s="115"/>
    </row>
    <row r="2420" spans="1:1" x14ac:dyDescent="0.25">
      <c r="A2420" s="115"/>
    </row>
    <row r="2421" spans="1:1" x14ac:dyDescent="0.25">
      <c r="A2421" s="115"/>
    </row>
    <row r="2422" spans="1:1" x14ac:dyDescent="0.25">
      <c r="A2422" s="115"/>
    </row>
    <row r="2423" spans="1:1" x14ac:dyDescent="0.25">
      <c r="A2423" s="115"/>
    </row>
    <row r="2424" spans="1:1" x14ac:dyDescent="0.25">
      <c r="A2424" s="115"/>
    </row>
    <row r="2425" spans="1:1" x14ac:dyDescent="0.25">
      <c r="A2425" s="115"/>
    </row>
    <row r="2426" spans="1:1" x14ac:dyDescent="0.25">
      <c r="A2426" s="115"/>
    </row>
    <row r="2427" spans="1:1" x14ac:dyDescent="0.25">
      <c r="A2427" s="115"/>
    </row>
    <row r="2428" spans="1:1" x14ac:dyDescent="0.25">
      <c r="A2428" s="115"/>
    </row>
    <row r="2429" spans="1:1" x14ac:dyDescent="0.25">
      <c r="A2429" s="115"/>
    </row>
    <row r="2430" spans="1:1" x14ac:dyDescent="0.25">
      <c r="A2430" s="115"/>
    </row>
    <row r="2431" spans="1:1" x14ac:dyDescent="0.25">
      <c r="A2431" s="115"/>
    </row>
    <row r="2432" spans="1:1" x14ac:dyDescent="0.25">
      <c r="A2432" s="115"/>
    </row>
    <row r="2433" spans="1:1" x14ac:dyDescent="0.25">
      <c r="A2433" s="115"/>
    </row>
    <row r="2434" spans="1:1" x14ac:dyDescent="0.25">
      <c r="A2434" s="115"/>
    </row>
    <row r="2435" spans="1:1" x14ac:dyDescent="0.25">
      <c r="A2435" s="115"/>
    </row>
    <row r="2436" spans="1:1" x14ac:dyDescent="0.25">
      <c r="A2436" s="115"/>
    </row>
    <row r="2437" spans="1:1" x14ac:dyDescent="0.25">
      <c r="A2437" s="115"/>
    </row>
    <row r="2438" spans="1:1" x14ac:dyDescent="0.25">
      <c r="A2438" s="115"/>
    </row>
    <row r="2439" spans="1:1" x14ac:dyDescent="0.25">
      <c r="A2439" s="115"/>
    </row>
    <row r="2440" spans="1:1" x14ac:dyDescent="0.25">
      <c r="A2440" s="115"/>
    </row>
    <row r="2441" spans="1:1" x14ac:dyDescent="0.25">
      <c r="A2441" s="115"/>
    </row>
    <row r="2442" spans="1:1" x14ac:dyDescent="0.25">
      <c r="A2442" s="115"/>
    </row>
    <row r="2443" spans="1:1" x14ac:dyDescent="0.25">
      <c r="A2443" s="115"/>
    </row>
    <row r="2444" spans="1:1" x14ac:dyDescent="0.25">
      <c r="A2444" s="115"/>
    </row>
    <row r="2445" spans="1:1" x14ac:dyDescent="0.25">
      <c r="A2445" s="115"/>
    </row>
    <row r="2446" spans="1:1" x14ac:dyDescent="0.25">
      <c r="A2446" s="115"/>
    </row>
    <row r="2447" spans="1:1" x14ac:dyDescent="0.25">
      <c r="A2447" s="115"/>
    </row>
    <row r="2448" spans="1:1" x14ac:dyDescent="0.25">
      <c r="A2448" s="115"/>
    </row>
    <row r="2449" spans="1:1" x14ac:dyDescent="0.25">
      <c r="A2449" s="115"/>
    </row>
    <row r="2450" spans="1:1" x14ac:dyDescent="0.25">
      <c r="A2450" s="115"/>
    </row>
    <row r="2451" spans="1:1" x14ac:dyDescent="0.25">
      <c r="A2451" s="115"/>
    </row>
    <row r="2452" spans="1:1" x14ac:dyDescent="0.25">
      <c r="A2452" s="115"/>
    </row>
    <row r="2453" spans="1:1" x14ac:dyDescent="0.25">
      <c r="A2453" s="115"/>
    </row>
    <row r="2454" spans="1:1" x14ac:dyDescent="0.25">
      <c r="A2454" s="115"/>
    </row>
    <row r="2455" spans="1:1" x14ac:dyDescent="0.25">
      <c r="A2455" s="115"/>
    </row>
    <row r="2456" spans="1:1" x14ac:dyDescent="0.25">
      <c r="A2456" s="115"/>
    </row>
    <row r="2457" spans="1:1" x14ac:dyDescent="0.25">
      <c r="A2457" s="115"/>
    </row>
    <row r="2458" spans="1:1" x14ac:dyDescent="0.25">
      <c r="A2458" s="115"/>
    </row>
    <row r="2459" spans="1:1" x14ac:dyDescent="0.25">
      <c r="A2459" s="115"/>
    </row>
    <row r="2460" spans="1:1" x14ac:dyDescent="0.25">
      <c r="A2460" s="115"/>
    </row>
    <row r="2461" spans="1:1" x14ac:dyDescent="0.25">
      <c r="A2461" s="115"/>
    </row>
    <row r="2462" spans="1:1" x14ac:dyDescent="0.25">
      <c r="A2462" s="115"/>
    </row>
    <row r="2463" spans="1:1" x14ac:dyDescent="0.25">
      <c r="A2463" s="115"/>
    </row>
    <row r="2464" spans="1:1" x14ac:dyDescent="0.25">
      <c r="A2464" s="115"/>
    </row>
    <row r="2465" spans="1:1" x14ac:dyDescent="0.25">
      <c r="A2465" s="115"/>
    </row>
    <row r="2466" spans="1:1" x14ac:dyDescent="0.25">
      <c r="A2466" s="115"/>
    </row>
    <row r="2467" spans="1:1" x14ac:dyDescent="0.25">
      <c r="A2467" s="115"/>
    </row>
    <row r="2468" spans="1:1" x14ac:dyDescent="0.25">
      <c r="A2468" s="115"/>
    </row>
    <row r="2469" spans="1:1" x14ac:dyDescent="0.25">
      <c r="A2469" s="115"/>
    </row>
    <row r="2470" spans="1:1" x14ac:dyDescent="0.25">
      <c r="A2470" s="115"/>
    </row>
    <row r="2471" spans="1:1" x14ac:dyDescent="0.25">
      <c r="A2471" s="115"/>
    </row>
    <row r="2472" spans="1:1" x14ac:dyDescent="0.25">
      <c r="A2472" s="115"/>
    </row>
    <row r="2473" spans="1:1" x14ac:dyDescent="0.25">
      <c r="A2473" s="115"/>
    </row>
    <row r="2474" spans="1:1" x14ac:dyDescent="0.25">
      <c r="A2474" s="115"/>
    </row>
    <row r="2475" spans="1:1" x14ac:dyDescent="0.25">
      <c r="A2475" s="115"/>
    </row>
    <row r="2476" spans="1:1" x14ac:dyDescent="0.25">
      <c r="A2476" s="115"/>
    </row>
    <row r="2477" spans="1:1" x14ac:dyDescent="0.25">
      <c r="A2477" s="115"/>
    </row>
    <row r="2478" spans="1:1" x14ac:dyDescent="0.25">
      <c r="A2478" s="115"/>
    </row>
    <row r="2479" spans="1:1" x14ac:dyDescent="0.25">
      <c r="A2479" s="115"/>
    </row>
    <row r="2480" spans="1:1" x14ac:dyDescent="0.25">
      <c r="A2480" s="115"/>
    </row>
    <row r="2481" spans="1:1" x14ac:dyDescent="0.25">
      <c r="A2481" s="115"/>
    </row>
    <row r="2482" spans="1:1" x14ac:dyDescent="0.25">
      <c r="A2482" s="115"/>
    </row>
    <row r="2483" spans="1:1" x14ac:dyDescent="0.25">
      <c r="A2483" s="115"/>
    </row>
    <row r="2484" spans="1:1" x14ac:dyDescent="0.25">
      <c r="A2484" s="115"/>
    </row>
    <row r="2485" spans="1:1" x14ac:dyDescent="0.25">
      <c r="A2485" s="115"/>
    </row>
    <row r="2486" spans="1:1" x14ac:dyDescent="0.25">
      <c r="A2486" s="115"/>
    </row>
    <row r="2487" spans="1:1" x14ac:dyDescent="0.25">
      <c r="A2487" s="115"/>
    </row>
    <row r="2488" spans="1:1" x14ac:dyDescent="0.25">
      <c r="A2488" s="115"/>
    </row>
    <row r="2489" spans="1:1" x14ac:dyDescent="0.25">
      <c r="A2489" s="115"/>
    </row>
    <row r="2490" spans="1:1" x14ac:dyDescent="0.25">
      <c r="A2490" s="115"/>
    </row>
    <row r="2491" spans="1:1" x14ac:dyDescent="0.25">
      <c r="A2491" s="115"/>
    </row>
    <row r="2492" spans="1:1" x14ac:dyDescent="0.25">
      <c r="A2492" s="115"/>
    </row>
    <row r="2493" spans="1:1" x14ac:dyDescent="0.25">
      <c r="A2493" s="115"/>
    </row>
    <row r="2494" spans="1:1" x14ac:dyDescent="0.25">
      <c r="A2494" s="115"/>
    </row>
    <row r="2495" spans="1:1" x14ac:dyDescent="0.25">
      <c r="A2495" s="115"/>
    </row>
    <row r="2496" spans="1:1" x14ac:dyDescent="0.25">
      <c r="A2496" s="115"/>
    </row>
    <row r="2497" spans="1:1" x14ac:dyDescent="0.25">
      <c r="A2497" s="115"/>
    </row>
    <row r="2498" spans="1:1" x14ac:dyDescent="0.25">
      <c r="A2498" s="115"/>
    </row>
    <row r="2499" spans="1:1" x14ac:dyDescent="0.25">
      <c r="A2499" s="115"/>
    </row>
    <row r="2500" spans="1:1" x14ac:dyDescent="0.25">
      <c r="A2500" s="115"/>
    </row>
    <row r="2501" spans="1:1" x14ac:dyDescent="0.25">
      <c r="A2501" s="115"/>
    </row>
    <row r="2502" spans="1:1" x14ac:dyDescent="0.25">
      <c r="A2502" s="115"/>
    </row>
    <row r="2503" spans="1:1" x14ac:dyDescent="0.25">
      <c r="A2503" s="115"/>
    </row>
    <row r="2504" spans="1:1" x14ac:dyDescent="0.25">
      <c r="A2504" s="115"/>
    </row>
    <row r="2505" spans="1:1" x14ac:dyDescent="0.25">
      <c r="A2505" s="115"/>
    </row>
    <row r="2506" spans="1:1" x14ac:dyDescent="0.25">
      <c r="A2506" s="115"/>
    </row>
    <row r="2507" spans="1:1" x14ac:dyDescent="0.25">
      <c r="A2507" s="115"/>
    </row>
    <row r="2508" spans="1:1" x14ac:dyDescent="0.25">
      <c r="A2508" s="115"/>
    </row>
    <row r="2509" spans="1:1" x14ac:dyDescent="0.25">
      <c r="A2509" s="115"/>
    </row>
    <row r="2510" spans="1:1" x14ac:dyDescent="0.25">
      <c r="A2510" s="115"/>
    </row>
    <row r="2511" spans="1:1" x14ac:dyDescent="0.25">
      <c r="A2511" s="115"/>
    </row>
    <row r="2512" spans="1:1" x14ac:dyDescent="0.25">
      <c r="A2512" s="115"/>
    </row>
    <row r="2513" spans="1:1" x14ac:dyDescent="0.25">
      <c r="A2513" s="115"/>
    </row>
    <row r="2514" spans="1:1" x14ac:dyDescent="0.25">
      <c r="A2514" s="115"/>
    </row>
    <row r="2515" spans="1:1" x14ac:dyDescent="0.25">
      <c r="A2515" s="115"/>
    </row>
    <row r="2516" spans="1:1" x14ac:dyDescent="0.25">
      <c r="A2516" s="115"/>
    </row>
    <row r="2517" spans="1:1" x14ac:dyDescent="0.25">
      <c r="A2517" s="115"/>
    </row>
    <row r="2518" spans="1:1" x14ac:dyDescent="0.25">
      <c r="A2518" s="115"/>
    </row>
    <row r="2519" spans="1:1" x14ac:dyDescent="0.25">
      <c r="A2519" s="115"/>
    </row>
    <row r="2520" spans="1:1" x14ac:dyDescent="0.25">
      <c r="A2520" s="115"/>
    </row>
    <row r="2521" spans="1:1" x14ac:dyDescent="0.25">
      <c r="A2521" s="115"/>
    </row>
    <row r="2522" spans="1:1" x14ac:dyDescent="0.25">
      <c r="A2522" s="115"/>
    </row>
    <row r="2523" spans="1:1" x14ac:dyDescent="0.25">
      <c r="A2523" s="115"/>
    </row>
    <row r="2524" spans="1:1" x14ac:dyDescent="0.25">
      <c r="A2524" s="115"/>
    </row>
    <row r="2525" spans="1:1" x14ac:dyDescent="0.25">
      <c r="A2525" s="115"/>
    </row>
    <row r="2526" spans="1:1" x14ac:dyDescent="0.25">
      <c r="A2526" s="115"/>
    </row>
    <row r="2527" spans="1:1" x14ac:dyDescent="0.25">
      <c r="A2527" s="115"/>
    </row>
    <row r="2528" spans="1:1" x14ac:dyDescent="0.25">
      <c r="A2528" s="115"/>
    </row>
    <row r="2529" spans="1:1" x14ac:dyDescent="0.25">
      <c r="A2529" s="115"/>
    </row>
    <row r="2530" spans="1:1" x14ac:dyDescent="0.25">
      <c r="A2530" s="115"/>
    </row>
    <row r="2531" spans="1:1" x14ac:dyDescent="0.25">
      <c r="A2531" s="115"/>
    </row>
    <row r="2532" spans="1:1" x14ac:dyDescent="0.25">
      <c r="A2532" s="115"/>
    </row>
    <row r="2533" spans="1:1" x14ac:dyDescent="0.25">
      <c r="A2533" s="115"/>
    </row>
    <row r="2534" spans="1:1" x14ac:dyDescent="0.25">
      <c r="A2534" s="115"/>
    </row>
    <row r="2535" spans="1:1" x14ac:dyDescent="0.25">
      <c r="A2535" s="115"/>
    </row>
    <row r="2536" spans="1:1" x14ac:dyDescent="0.25">
      <c r="A2536" s="115"/>
    </row>
    <row r="2537" spans="1:1" x14ac:dyDescent="0.25">
      <c r="A2537" s="115"/>
    </row>
    <row r="2538" spans="1:1" x14ac:dyDescent="0.25">
      <c r="A2538" s="115"/>
    </row>
    <row r="2539" spans="1:1" x14ac:dyDescent="0.25">
      <c r="A2539" s="115"/>
    </row>
    <row r="2540" spans="1:1" x14ac:dyDescent="0.25">
      <c r="A2540" s="115"/>
    </row>
    <row r="2541" spans="1:1" x14ac:dyDescent="0.25">
      <c r="A2541" s="115"/>
    </row>
    <row r="2542" spans="1:1" x14ac:dyDescent="0.25">
      <c r="A2542" s="115"/>
    </row>
    <row r="2543" spans="1:1" x14ac:dyDescent="0.25">
      <c r="A2543" s="115"/>
    </row>
    <row r="2544" spans="1:1" x14ac:dyDescent="0.25">
      <c r="A2544" s="115"/>
    </row>
    <row r="2545" spans="1:1" x14ac:dyDescent="0.25">
      <c r="A2545" s="115"/>
    </row>
    <row r="2546" spans="1:1" x14ac:dyDescent="0.25">
      <c r="A2546" s="115"/>
    </row>
    <row r="2547" spans="1:1" x14ac:dyDescent="0.25">
      <c r="A2547" s="115"/>
    </row>
    <row r="2548" spans="1:1" x14ac:dyDescent="0.25">
      <c r="A2548" s="115"/>
    </row>
    <row r="2549" spans="1:1" x14ac:dyDescent="0.25">
      <c r="A2549" s="115"/>
    </row>
    <row r="2550" spans="1:1" x14ac:dyDescent="0.25">
      <c r="A2550" s="115"/>
    </row>
    <row r="2551" spans="1:1" x14ac:dyDescent="0.25">
      <c r="A2551" s="115"/>
    </row>
    <row r="2552" spans="1:1" x14ac:dyDescent="0.25">
      <c r="A2552" s="115"/>
    </row>
    <row r="2553" spans="1:1" x14ac:dyDescent="0.25">
      <c r="A2553" s="115"/>
    </row>
    <row r="2554" spans="1:1" x14ac:dyDescent="0.25">
      <c r="A2554" s="115"/>
    </row>
    <row r="2555" spans="1:1" x14ac:dyDescent="0.25">
      <c r="A2555" s="115"/>
    </row>
    <row r="2556" spans="1:1" x14ac:dyDescent="0.25">
      <c r="A2556" s="115"/>
    </row>
    <row r="2557" spans="1:1" x14ac:dyDescent="0.25">
      <c r="A2557" s="115"/>
    </row>
    <row r="2558" spans="1:1" x14ac:dyDescent="0.25">
      <c r="A2558" s="115"/>
    </row>
    <row r="2559" spans="1:1" x14ac:dyDescent="0.25">
      <c r="A2559" s="115"/>
    </row>
    <row r="2560" spans="1:1" x14ac:dyDescent="0.25">
      <c r="A2560" s="115"/>
    </row>
    <row r="2561" spans="1:1" x14ac:dyDescent="0.25">
      <c r="A2561" s="115"/>
    </row>
    <row r="2562" spans="1:1" x14ac:dyDescent="0.25">
      <c r="A2562" s="115"/>
    </row>
    <row r="2563" spans="1:1" x14ac:dyDescent="0.25">
      <c r="A2563" s="115"/>
    </row>
    <row r="2564" spans="1:1" x14ac:dyDescent="0.25">
      <c r="A2564" s="115"/>
    </row>
    <row r="2565" spans="1:1" x14ac:dyDescent="0.25">
      <c r="A2565" s="115"/>
    </row>
    <row r="2566" spans="1:1" x14ac:dyDescent="0.25">
      <c r="A2566" s="115"/>
    </row>
    <row r="2567" spans="1:1" x14ac:dyDescent="0.25">
      <c r="A2567" s="115"/>
    </row>
    <row r="2568" spans="1:1" x14ac:dyDescent="0.25">
      <c r="A2568" s="115"/>
    </row>
    <row r="2569" spans="1:1" x14ac:dyDescent="0.25">
      <c r="A2569" s="115"/>
    </row>
    <row r="2570" spans="1:1" x14ac:dyDescent="0.25">
      <c r="A2570" s="115"/>
    </row>
    <row r="2571" spans="1:1" x14ac:dyDescent="0.25">
      <c r="A2571" s="115"/>
    </row>
    <row r="2572" spans="1:1" x14ac:dyDescent="0.25">
      <c r="A2572" s="115"/>
    </row>
    <row r="2573" spans="1:1" x14ac:dyDescent="0.25">
      <c r="A2573" s="115"/>
    </row>
    <row r="2574" spans="1:1" x14ac:dyDescent="0.25">
      <c r="A2574" s="115"/>
    </row>
    <row r="2575" spans="1:1" x14ac:dyDescent="0.25">
      <c r="A2575" s="115"/>
    </row>
    <row r="2576" spans="1:1" x14ac:dyDescent="0.25">
      <c r="A2576" s="115"/>
    </row>
    <row r="2577" spans="1:1" x14ac:dyDescent="0.25">
      <c r="A2577" s="115"/>
    </row>
    <row r="2578" spans="1:1" x14ac:dyDescent="0.25">
      <c r="A2578" s="115"/>
    </row>
    <row r="2579" spans="1:1" x14ac:dyDescent="0.25">
      <c r="A2579" s="115"/>
    </row>
    <row r="2580" spans="1:1" x14ac:dyDescent="0.25">
      <c r="A2580" s="115"/>
    </row>
    <row r="2581" spans="1:1" x14ac:dyDescent="0.25">
      <c r="A2581" s="115"/>
    </row>
    <row r="2582" spans="1:1" x14ac:dyDescent="0.25">
      <c r="A2582" s="115"/>
    </row>
    <row r="2583" spans="1:1" x14ac:dyDescent="0.25">
      <c r="A2583" s="115"/>
    </row>
    <row r="2584" spans="1:1" x14ac:dyDescent="0.25">
      <c r="A2584" s="115"/>
    </row>
    <row r="2585" spans="1:1" x14ac:dyDescent="0.25">
      <c r="A2585" s="115"/>
    </row>
    <row r="2586" spans="1:1" x14ac:dyDescent="0.25">
      <c r="A2586" s="115"/>
    </row>
    <row r="2587" spans="1:1" x14ac:dyDescent="0.25">
      <c r="A2587" s="115"/>
    </row>
    <row r="2588" spans="1:1" x14ac:dyDescent="0.25">
      <c r="A2588" s="115"/>
    </row>
    <row r="2589" spans="1:1" x14ac:dyDescent="0.25">
      <c r="A2589" s="115"/>
    </row>
    <row r="2590" spans="1:1" x14ac:dyDescent="0.25">
      <c r="A2590" s="115"/>
    </row>
    <row r="2591" spans="1:1" x14ac:dyDescent="0.25">
      <c r="A2591" s="115"/>
    </row>
    <row r="2592" spans="1:1" x14ac:dyDescent="0.25">
      <c r="A2592" s="115"/>
    </row>
    <row r="2593" spans="1:1" x14ac:dyDescent="0.25">
      <c r="A2593" s="115"/>
    </row>
    <row r="2594" spans="1:1" x14ac:dyDescent="0.25">
      <c r="A2594" s="115"/>
    </row>
    <row r="2595" spans="1:1" x14ac:dyDescent="0.25">
      <c r="A2595" s="115"/>
    </row>
    <row r="2596" spans="1:1" x14ac:dyDescent="0.25">
      <c r="A2596" s="115"/>
    </row>
    <row r="2597" spans="1:1" x14ac:dyDescent="0.25">
      <c r="A2597" s="115"/>
    </row>
    <row r="2598" spans="1:1" x14ac:dyDescent="0.25">
      <c r="A2598" s="115"/>
    </row>
    <row r="2599" spans="1:1" x14ac:dyDescent="0.25">
      <c r="A2599" s="115"/>
    </row>
    <row r="2600" spans="1:1" x14ac:dyDescent="0.25">
      <c r="A2600" s="115"/>
    </row>
    <row r="2601" spans="1:1" x14ac:dyDescent="0.25">
      <c r="A2601" s="115"/>
    </row>
    <row r="2602" spans="1:1" x14ac:dyDescent="0.25">
      <c r="A2602" s="115"/>
    </row>
    <row r="2603" spans="1:1" x14ac:dyDescent="0.25">
      <c r="A2603" s="115"/>
    </row>
    <row r="2604" spans="1:1" x14ac:dyDescent="0.25">
      <c r="A2604" s="115"/>
    </row>
    <row r="2605" spans="1:1" x14ac:dyDescent="0.25">
      <c r="A2605" s="115"/>
    </row>
    <row r="2606" spans="1:1" x14ac:dyDescent="0.25">
      <c r="A2606" s="115"/>
    </row>
    <row r="2607" spans="1:1" x14ac:dyDescent="0.25">
      <c r="A2607" s="115"/>
    </row>
    <row r="2608" spans="1:1" x14ac:dyDescent="0.25">
      <c r="A2608" s="115"/>
    </row>
    <row r="2609" spans="1:1" x14ac:dyDescent="0.25">
      <c r="A2609" s="115"/>
    </row>
    <row r="2610" spans="1:1" x14ac:dyDescent="0.25">
      <c r="A2610" s="115"/>
    </row>
    <row r="2611" spans="1:1" x14ac:dyDescent="0.25">
      <c r="A2611" s="115"/>
    </row>
    <row r="2612" spans="1:1" x14ac:dyDescent="0.25">
      <c r="A2612" s="115"/>
    </row>
    <row r="2613" spans="1:1" x14ac:dyDescent="0.25">
      <c r="A2613" s="115"/>
    </row>
    <row r="2614" spans="1:1" x14ac:dyDescent="0.25">
      <c r="A2614" s="115"/>
    </row>
    <row r="2615" spans="1:1" x14ac:dyDescent="0.25">
      <c r="A2615" s="115"/>
    </row>
    <row r="2616" spans="1:1" x14ac:dyDescent="0.25">
      <c r="A2616" s="115"/>
    </row>
    <row r="2617" spans="1:1" x14ac:dyDescent="0.25">
      <c r="A2617" s="115"/>
    </row>
    <row r="2618" spans="1:1" x14ac:dyDescent="0.25">
      <c r="A2618" s="115"/>
    </row>
    <row r="2619" spans="1:1" x14ac:dyDescent="0.25">
      <c r="A2619" s="115"/>
    </row>
    <row r="2620" spans="1:1" x14ac:dyDescent="0.25">
      <c r="A2620" s="115"/>
    </row>
    <row r="2621" spans="1:1" x14ac:dyDescent="0.25">
      <c r="A2621" s="115"/>
    </row>
    <row r="2622" spans="1:1" x14ac:dyDescent="0.25">
      <c r="A2622" s="115"/>
    </row>
    <row r="2623" spans="1:1" x14ac:dyDescent="0.25">
      <c r="A2623" s="115"/>
    </row>
    <row r="2624" spans="1:1" x14ac:dyDescent="0.25">
      <c r="A2624" s="115"/>
    </row>
    <row r="2625" spans="1:1" x14ac:dyDescent="0.25">
      <c r="A2625" s="115"/>
    </row>
    <row r="2626" spans="1:1" x14ac:dyDescent="0.25">
      <c r="A2626" s="115"/>
    </row>
    <row r="2627" spans="1:1" x14ac:dyDescent="0.25">
      <c r="A2627" s="115"/>
    </row>
    <row r="2628" spans="1:1" x14ac:dyDescent="0.25">
      <c r="A2628" s="115"/>
    </row>
    <row r="2629" spans="1:1" x14ac:dyDescent="0.25">
      <c r="A2629" s="115"/>
    </row>
    <row r="2630" spans="1:1" x14ac:dyDescent="0.25">
      <c r="A2630" s="115"/>
    </row>
    <row r="2631" spans="1:1" x14ac:dyDescent="0.25">
      <c r="A2631" s="115"/>
    </row>
    <row r="2632" spans="1:1" x14ac:dyDescent="0.25">
      <c r="A2632" s="115"/>
    </row>
    <row r="2633" spans="1:1" x14ac:dyDescent="0.25">
      <c r="A2633" s="115"/>
    </row>
    <row r="2634" spans="1:1" x14ac:dyDescent="0.25">
      <c r="A2634" s="115"/>
    </row>
    <row r="2635" spans="1:1" x14ac:dyDescent="0.25">
      <c r="A2635" s="115"/>
    </row>
    <row r="2636" spans="1:1" x14ac:dyDescent="0.25">
      <c r="A2636" s="115"/>
    </row>
    <row r="2637" spans="1:1" x14ac:dyDescent="0.25">
      <c r="A2637" s="115"/>
    </row>
    <row r="2638" spans="1:1" x14ac:dyDescent="0.25">
      <c r="A2638" s="115"/>
    </row>
    <row r="2639" spans="1:1" x14ac:dyDescent="0.25">
      <c r="A2639" s="115"/>
    </row>
    <row r="2640" spans="1:1" x14ac:dyDescent="0.25">
      <c r="A2640" s="115"/>
    </row>
    <row r="2641" spans="1:1" x14ac:dyDescent="0.25">
      <c r="A2641" s="115"/>
    </row>
    <row r="2642" spans="1:1" x14ac:dyDescent="0.25">
      <c r="A2642" s="115"/>
    </row>
    <row r="2643" spans="1:1" x14ac:dyDescent="0.25">
      <c r="A2643" s="115"/>
    </row>
    <row r="2644" spans="1:1" x14ac:dyDescent="0.25">
      <c r="A2644" s="115"/>
    </row>
    <row r="2645" spans="1:1" x14ac:dyDescent="0.25">
      <c r="A2645" s="115"/>
    </row>
    <row r="2646" spans="1:1" x14ac:dyDescent="0.25">
      <c r="A2646" s="115"/>
    </row>
    <row r="2647" spans="1:1" x14ac:dyDescent="0.25">
      <c r="A2647" s="115"/>
    </row>
    <row r="2648" spans="1:1" x14ac:dyDescent="0.25">
      <c r="A2648" s="115"/>
    </row>
    <row r="2649" spans="1:1" x14ac:dyDescent="0.25">
      <c r="A2649" s="115"/>
    </row>
    <row r="2650" spans="1:1" x14ac:dyDescent="0.25">
      <c r="A2650" s="115"/>
    </row>
    <row r="2651" spans="1:1" x14ac:dyDescent="0.25">
      <c r="A2651" s="115"/>
    </row>
    <row r="2652" spans="1:1" x14ac:dyDescent="0.25">
      <c r="A2652" s="115"/>
    </row>
    <row r="2653" spans="1:1" x14ac:dyDescent="0.25">
      <c r="A2653" s="115"/>
    </row>
    <row r="2654" spans="1:1" x14ac:dyDescent="0.25">
      <c r="A2654" s="115"/>
    </row>
    <row r="2655" spans="1:1" x14ac:dyDescent="0.25">
      <c r="A2655" s="115"/>
    </row>
    <row r="2656" spans="1:1" x14ac:dyDescent="0.25">
      <c r="A2656" s="115"/>
    </row>
    <row r="2657" spans="1:1" x14ac:dyDescent="0.25">
      <c r="A2657" s="115"/>
    </row>
    <row r="2658" spans="1:1" x14ac:dyDescent="0.25">
      <c r="A2658" s="115"/>
    </row>
    <row r="2659" spans="1:1" x14ac:dyDescent="0.25">
      <c r="A2659" s="115"/>
    </row>
    <row r="2660" spans="1:1" x14ac:dyDescent="0.25">
      <c r="A2660" s="115"/>
    </row>
    <row r="2661" spans="1:1" x14ac:dyDescent="0.25">
      <c r="A2661" s="115"/>
    </row>
    <row r="2662" spans="1:1" x14ac:dyDescent="0.25">
      <c r="A2662" s="115"/>
    </row>
    <row r="2663" spans="1:1" x14ac:dyDescent="0.25">
      <c r="A2663" s="115"/>
    </row>
    <row r="2664" spans="1:1" x14ac:dyDescent="0.25">
      <c r="A2664" s="115"/>
    </row>
    <row r="2665" spans="1:1" x14ac:dyDescent="0.25">
      <c r="A2665" s="115"/>
    </row>
    <row r="2666" spans="1:1" x14ac:dyDescent="0.25">
      <c r="A2666" s="115"/>
    </row>
    <row r="2667" spans="1:1" x14ac:dyDescent="0.25">
      <c r="A2667" s="115"/>
    </row>
    <row r="2668" spans="1:1" x14ac:dyDescent="0.25">
      <c r="A2668" s="115"/>
    </row>
    <row r="2669" spans="1:1" x14ac:dyDescent="0.25">
      <c r="A2669" s="115"/>
    </row>
    <row r="2670" spans="1:1" x14ac:dyDescent="0.25">
      <c r="A2670" s="115"/>
    </row>
    <row r="2671" spans="1:1" x14ac:dyDescent="0.25">
      <c r="A2671" s="115"/>
    </row>
    <row r="2672" spans="1:1" x14ac:dyDescent="0.25">
      <c r="A2672" s="115"/>
    </row>
    <row r="2673" spans="1:1" x14ac:dyDescent="0.25">
      <c r="A2673" s="115"/>
    </row>
    <row r="2674" spans="1:1" x14ac:dyDescent="0.25">
      <c r="A2674" s="115"/>
    </row>
    <row r="2675" spans="1:1" x14ac:dyDescent="0.25">
      <c r="A2675" s="115"/>
    </row>
    <row r="2676" spans="1:1" x14ac:dyDescent="0.25">
      <c r="A2676" s="115"/>
    </row>
    <row r="2677" spans="1:1" x14ac:dyDescent="0.25">
      <c r="A2677" s="115"/>
    </row>
    <row r="2678" spans="1:1" x14ac:dyDescent="0.25">
      <c r="A2678" s="115"/>
    </row>
    <row r="2679" spans="1:1" x14ac:dyDescent="0.25">
      <c r="A2679" s="115"/>
    </row>
    <row r="2680" spans="1:1" x14ac:dyDescent="0.25">
      <c r="A2680" s="115"/>
    </row>
    <row r="2681" spans="1:1" x14ac:dyDescent="0.25">
      <c r="A2681" s="115"/>
    </row>
    <row r="2682" spans="1:1" x14ac:dyDescent="0.25">
      <c r="A2682" s="115"/>
    </row>
    <row r="2683" spans="1:1" x14ac:dyDescent="0.25">
      <c r="A2683" s="115"/>
    </row>
    <row r="2684" spans="1:1" x14ac:dyDescent="0.25">
      <c r="A2684" s="115"/>
    </row>
    <row r="2685" spans="1:1" x14ac:dyDescent="0.25">
      <c r="A2685" s="115"/>
    </row>
    <row r="2686" spans="1:1" x14ac:dyDescent="0.25">
      <c r="A2686" s="115"/>
    </row>
    <row r="2687" spans="1:1" x14ac:dyDescent="0.25">
      <c r="A2687" s="115"/>
    </row>
    <row r="2688" spans="1:1" x14ac:dyDescent="0.25">
      <c r="A2688" s="115"/>
    </row>
    <row r="2689" spans="1:1" x14ac:dyDescent="0.25">
      <c r="A2689" s="115"/>
    </row>
    <row r="2690" spans="1:1" x14ac:dyDescent="0.25">
      <c r="A2690" s="115"/>
    </row>
    <row r="2691" spans="1:1" x14ac:dyDescent="0.25">
      <c r="A2691" s="115"/>
    </row>
    <row r="2692" spans="1:1" x14ac:dyDescent="0.25">
      <c r="A2692" s="115"/>
    </row>
    <row r="2693" spans="1:1" x14ac:dyDescent="0.25">
      <c r="A2693" s="115"/>
    </row>
    <row r="2694" spans="1:1" x14ac:dyDescent="0.25">
      <c r="A2694" s="115"/>
    </row>
    <row r="2695" spans="1:1" x14ac:dyDescent="0.25">
      <c r="A2695" s="115"/>
    </row>
    <row r="2696" spans="1:1" x14ac:dyDescent="0.25">
      <c r="A2696" s="115"/>
    </row>
    <row r="2697" spans="1:1" x14ac:dyDescent="0.25">
      <c r="A2697" s="115"/>
    </row>
    <row r="2698" spans="1:1" x14ac:dyDescent="0.25">
      <c r="A2698" s="115"/>
    </row>
    <row r="2699" spans="1:1" x14ac:dyDescent="0.25">
      <c r="A2699" s="115"/>
    </row>
    <row r="2700" spans="1:1" x14ac:dyDescent="0.25">
      <c r="A2700" s="115"/>
    </row>
    <row r="2701" spans="1:1" x14ac:dyDescent="0.25">
      <c r="A2701" s="115"/>
    </row>
    <row r="2702" spans="1:1" x14ac:dyDescent="0.25">
      <c r="A2702" s="115"/>
    </row>
    <row r="2703" spans="1:1" x14ac:dyDescent="0.25">
      <c r="A2703" s="115"/>
    </row>
    <row r="2704" spans="1:1" x14ac:dyDescent="0.25">
      <c r="A2704" s="115"/>
    </row>
    <row r="2705" spans="1:1" x14ac:dyDescent="0.25">
      <c r="A2705" s="115"/>
    </row>
    <row r="2706" spans="1:1" x14ac:dyDescent="0.25">
      <c r="A2706" s="115"/>
    </row>
    <row r="2707" spans="1:1" x14ac:dyDescent="0.25">
      <c r="A2707" s="115"/>
    </row>
    <row r="2708" spans="1:1" x14ac:dyDescent="0.25">
      <c r="A2708" s="115"/>
    </row>
    <row r="2709" spans="1:1" x14ac:dyDescent="0.25">
      <c r="A2709" s="115"/>
    </row>
    <row r="2710" spans="1:1" x14ac:dyDescent="0.25">
      <c r="A2710" s="115"/>
    </row>
    <row r="2711" spans="1:1" x14ac:dyDescent="0.25">
      <c r="A2711" s="115"/>
    </row>
    <row r="2712" spans="1:1" x14ac:dyDescent="0.25">
      <c r="A2712" s="115"/>
    </row>
    <row r="2713" spans="1:1" x14ac:dyDescent="0.25">
      <c r="A2713" s="115"/>
    </row>
    <row r="2714" spans="1:1" x14ac:dyDescent="0.25">
      <c r="A2714" s="115"/>
    </row>
    <row r="2715" spans="1:1" x14ac:dyDescent="0.25">
      <c r="A2715" s="115"/>
    </row>
    <row r="2716" spans="1:1" x14ac:dyDescent="0.25">
      <c r="A2716" s="115"/>
    </row>
    <row r="2717" spans="1:1" x14ac:dyDescent="0.25">
      <c r="A2717" s="115"/>
    </row>
    <row r="2718" spans="1:1" x14ac:dyDescent="0.25">
      <c r="A2718" s="115"/>
    </row>
    <row r="2719" spans="1:1" x14ac:dyDescent="0.25">
      <c r="A2719" s="115"/>
    </row>
    <row r="2720" spans="1:1" x14ac:dyDescent="0.25">
      <c r="A2720" s="115"/>
    </row>
    <row r="2721" spans="1:1" x14ac:dyDescent="0.25">
      <c r="A2721" s="115"/>
    </row>
    <row r="2722" spans="1:1" x14ac:dyDescent="0.25">
      <c r="A2722" s="115"/>
    </row>
    <row r="2723" spans="1:1" x14ac:dyDescent="0.25">
      <c r="A2723" s="115"/>
    </row>
    <row r="2724" spans="1:1" x14ac:dyDescent="0.25">
      <c r="A2724" s="115"/>
    </row>
    <row r="2725" spans="1:1" x14ac:dyDescent="0.25">
      <c r="A2725" s="115"/>
    </row>
    <row r="2726" spans="1:1" x14ac:dyDescent="0.25">
      <c r="A2726" s="115"/>
    </row>
    <row r="2727" spans="1:1" x14ac:dyDescent="0.25">
      <c r="A2727" s="115"/>
    </row>
    <row r="2728" spans="1:1" x14ac:dyDescent="0.25">
      <c r="A2728" s="115"/>
    </row>
    <row r="2729" spans="1:1" x14ac:dyDescent="0.25">
      <c r="A2729" s="115"/>
    </row>
    <row r="2730" spans="1:1" x14ac:dyDescent="0.25">
      <c r="A2730" s="115"/>
    </row>
    <row r="2731" spans="1:1" x14ac:dyDescent="0.25">
      <c r="A2731" s="115"/>
    </row>
    <row r="2732" spans="1:1" x14ac:dyDescent="0.25">
      <c r="A2732" s="115"/>
    </row>
    <row r="2733" spans="1:1" x14ac:dyDescent="0.25">
      <c r="A2733" s="115"/>
    </row>
    <row r="2734" spans="1:1" x14ac:dyDescent="0.25">
      <c r="A2734" s="115"/>
    </row>
    <row r="2735" spans="1:1" x14ac:dyDescent="0.25">
      <c r="A2735" s="115"/>
    </row>
    <row r="2736" spans="1:1" x14ac:dyDescent="0.25">
      <c r="A2736" s="115"/>
    </row>
    <row r="2737" spans="1:1" x14ac:dyDescent="0.25">
      <c r="A2737" s="115"/>
    </row>
    <row r="2738" spans="1:1" x14ac:dyDescent="0.25">
      <c r="A2738" s="115"/>
    </row>
    <row r="2739" spans="1:1" x14ac:dyDescent="0.25">
      <c r="A2739" s="115"/>
    </row>
    <row r="2740" spans="1:1" x14ac:dyDescent="0.25">
      <c r="A2740" s="115"/>
    </row>
    <row r="2741" spans="1:1" x14ac:dyDescent="0.25">
      <c r="A2741" s="115"/>
    </row>
    <row r="2742" spans="1:1" x14ac:dyDescent="0.25">
      <c r="A2742" s="115"/>
    </row>
    <row r="2743" spans="1:1" x14ac:dyDescent="0.25">
      <c r="A2743" s="115"/>
    </row>
    <row r="2744" spans="1:1" x14ac:dyDescent="0.25">
      <c r="A2744" s="115"/>
    </row>
    <row r="2745" spans="1:1" x14ac:dyDescent="0.25">
      <c r="A2745" s="115"/>
    </row>
    <row r="2746" spans="1:1" x14ac:dyDescent="0.25">
      <c r="A2746" s="115"/>
    </row>
    <row r="2747" spans="1:1" x14ac:dyDescent="0.25">
      <c r="A2747" s="115"/>
    </row>
    <row r="2748" spans="1:1" x14ac:dyDescent="0.25">
      <c r="A2748" s="115"/>
    </row>
    <row r="2749" spans="1:1" x14ac:dyDescent="0.25">
      <c r="A2749" s="115"/>
    </row>
    <row r="2750" spans="1:1" x14ac:dyDescent="0.25">
      <c r="A2750" s="115"/>
    </row>
    <row r="2751" spans="1:1" x14ac:dyDescent="0.25">
      <c r="A2751" s="115"/>
    </row>
    <row r="2752" spans="1:1" x14ac:dyDescent="0.25">
      <c r="A2752" s="115"/>
    </row>
    <row r="2753" spans="1:1" x14ac:dyDescent="0.25">
      <c r="A2753" s="115"/>
    </row>
    <row r="2754" spans="1:1" x14ac:dyDescent="0.25">
      <c r="A2754" s="115"/>
    </row>
    <row r="2755" spans="1:1" x14ac:dyDescent="0.25">
      <c r="A2755" s="115"/>
    </row>
    <row r="2756" spans="1:1" x14ac:dyDescent="0.25">
      <c r="A2756" s="115"/>
    </row>
    <row r="2757" spans="1:1" x14ac:dyDescent="0.25">
      <c r="A2757" s="115"/>
    </row>
    <row r="2758" spans="1:1" x14ac:dyDescent="0.25">
      <c r="A2758" s="115"/>
    </row>
    <row r="2759" spans="1:1" x14ac:dyDescent="0.25">
      <c r="A2759" s="115"/>
    </row>
    <row r="2760" spans="1:1" x14ac:dyDescent="0.25">
      <c r="A2760" s="115"/>
    </row>
    <row r="2761" spans="1:1" x14ac:dyDescent="0.25">
      <c r="A2761" s="115"/>
    </row>
    <row r="2762" spans="1:1" x14ac:dyDescent="0.25">
      <c r="A2762" s="115"/>
    </row>
    <row r="2763" spans="1:1" x14ac:dyDescent="0.25">
      <c r="A2763" s="115"/>
    </row>
    <row r="2764" spans="1:1" x14ac:dyDescent="0.25">
      <c r="A2764" s="115"/>
    </row>
    <row r="2765" spans="1:1" x14ac:dyDescent="0.25">
      <c r="A2765" s="115"/>
    </row>
    <row r="2766" spans="1:1" x14ac:dyDescent="0.25">
      <c r="A2766" s="115"/>
    </row>
    <row r="2767" spans="1:1" x14ac:dyDescent="0.25">
      <c r="A2767" s="115"/>
    </row>
    <row r="2768" spans="1:1" x14ac:dyDescent="0.25">
      <c r="A2768" s="115"/>
    </row>
    <row r="2769" spans="1:1" x14ac:dyDescent="0.25">
      <c r="A2769" s="115"/>
    </row>
    <row r="2770" spans="1:1" x14ac:dyDescent="0.25">
      <c r="A2770" s="115"/>
    </row>
    <row r="2771" spans="1:1" x14ac:dyDescent="0.25">
      <c r="A2771" s="115"/>
    </row>
    <row r="2772" spans="1:1" x14ac:dyDescent="0.25">
      <c r="A2772" s="115"/>
    </row>
    <row r="2773" spans="1:1" x14ac:dyDescent="0.25">
      <c r="A2773" s="115"/>
    </row>
    <row r="2774" spans="1:1" x14ac:dyDescent="0.25">
      <c r="A2774" s="115"/>
    </row>
    <row r="2775" spans="1:1" x14ac:dyDescent="0.25">
      <c r="A2775" s="115"/>
    </row>
    <row r="2776" spans="1:1" x14ac:dyDescent="0.25">
      <c r="A2776" s="115"/>
    </row>
    <row r="2777" spans="1:1" x14ac:dyDescent="0.25">
      <c r="A2777" s="115"/>
    </row>
    <row r="2778" spans="1:1" x14ac:dyDescent="0.25">
      <c r="A2778" s="115"/>
    </row>
    <row r="2779" spans="1:1" x14ac:dyDescent="0.25">
      <c r="A2779" s="115"/>
    </row>
    <row r="2780" spans="1:1" x14ac:dyDescent="0.25">
      <c r="A2780" s="115"/>
    </row>
    <row r="2781" spans="1:1" x14ac:dyDescent="0.25">
      <c r="A2781" s="115"/>
    </row>
    <row r="2782" spans="1:1" x14ac:dyDescent="0.25">
      <c r="A2782" s="115"/>
    </row>
    <row r="2783" spans="1:1" x14ac:dyDescent="0.25">
      <c r="A2783" s="115"/>
    </row>
    <row r="2784" spans="1:1" x14ac:dyDescent="0.25">
      <c r="A2784" s="115"/>
    </row>
    <row r="2785" spans="1:1" x14ac:dyDescent="0.25">
      <c r="A2785" s="115"/>
    </row>
    <row r="2786" spans="1:1" x14ac:dyDescent="0.25">
      <c r="A2786" s="115"/>
    </row>
    <row r="2787" spans="1:1" x14ac:dyDescent="0.25">
      <c r="A2787" s="115"/>
    </row>
    <row r="2788" spans="1:1" x14ac:dyDescent="0.25">
      <c r="A2788" s="115"/>
    </row>
    <row r="2789" spans="1:1" x14ac:dyDescent="0.25">
      <c r="A2789" s="115"/>
    </row>
    <row r="2790" spans="1:1" x14ac:dyDescent="0.25">
      <c r="A2790" s="115"/>
    </row>
    <row r="2791" spans="1:1" x14ac:dyDescent="0.25">
      <c r="A2791" s="115"/>
    </row>
    <row r="2792" spans="1:1" x14ac:dyDescent="0.25">
      <c r="A2792" s="115"/>
    </row>
    <row r="2793" spans="1:1" x14ac:dyDescent="0.25">
      <c r="A2793" s="115"/>
    </row>
    <row r="2794" spans="1:1" x14ac:dyDescent="0.25">
      <c r="A2794" s="115"/>
    </row>
    <row r="2795" spans="1:1" x14ac:dyDescent="0.25">
      <c r="A2795" s="115"/>
    </row>
    <row r="2796" spans="1:1" x14ac:dyDescent="0.25">
      <c r="A2796" s="115"/>
    </row>
    <row r="2797" spans="1:1" x14ac:dyDescent="0.25">
      <c r="A2797" s="115"/>
    </row>
    <row r="2798" spans="1:1" x14ac:dyDescent="0.25">
      <c r="A2798" s="115"/>
    </row>
    <row r="2799" spans="1:1" x14ac:dyDescent="0.25">
      <c r="A2799" s="115"/>
    </row>
    <row r="2800" spans="1:1" x14ac:dyDescent="0.25">
      <c r="A2800" s="115"/>
    </row>
    <row r="2801" spans="1:1" x14ac:dyDescent="0.25">
      <c r="A2801" s="115"/>
    </row>
    <row r="2802" spans="1:1" x14ac:dyDescent="0.25">
      <c r="A2802" s="115"/>
    </row>
    <row r="2803" spans="1:1" x14ac:dyDescent="0.25">
      <c r="A2803" s="115"/>
    </row>
    <row r="2804" spans="1:1" x14ac:dyDescent="0.25">
      <c r="A2804" s="115"/>
    </row>
    <row r="2805" spans="1:1" x14ac:dyDescent="0.25">
      <c r="A2805" s="115"/>
    </row>
    <row r="2806" spans="1:1" x14ac:dyDescent="0.25">
      <c r="A2806" s="115"/>
    </row>
    <row r="2807" spans="1:1" x14ac:dyDescent="0.25">
      <c r="A2807" s="115"/>
    </row>
    <row r="2808" spans="1:1" x14ac:dyDescent="0.25">
      <c r="A2808" s="115"/>
    </row>
    <row r="2809" spans="1:1" x14ac:dyDescent="0.25">
      <c r="A2809" s="115"/>
    </row>
    <row r="2810" spans="1:1" x14ac:dyDescent="0.25">
      <c r="A2810" s="115"/>
    </row>
    <row r="2811" spans="1:1" x14ac:dyDescent="0.25">
      <c r="A2811" s="115"/>
    </row>
    <row r="2812" spans="1:1" x14ac:dyDescent="0.25">
      <c r="A2812" s="115"/>
    </row>
    <row r="2813" spans="1:1" x14ac:dyDescent="0.25">
      <c r="A2813" s="115"/>
    </row>
    <row r="2814" spans="1:1" x14ac:dyDescent="0.25">
      <c r="A2814" s="115"/>
    </row>
    <row r="2815" spans="1:1" x14ac:dyDescent="0.25">
      <c r="A2815" s="115"/>
    </row>
    <row r="2816" spans="1:1" x14ac:dyDescent="0.25">
      <c r="A2816" s="115"/>
    </row>
    <row r="2817" spans="1:1" x14ac:dyDescent="0.25">
      <c r="A2817" s="115"/>
    </row>
    <row r="2818" spans="1:1" x14ac:dyDescent="0.25">
      <c r="A2818" s="115"/>
    </row>
    <row r="2819" spans="1:1" x14ac:dyDescent="0.25">
      <c r="A2819" s="115"/>
    </row>
    <row r="2820" spans="1:1" x14ac:dyDescent="0.25">
      <c r="A2820" s="115"/>
    </row>
    <row r="2821" spans="1:1" x14ac:dyDescent="0.25">
      <c r="A2821" s="115"/>
    </row>
    <row r="2822" spans="1:1" x14ac:dyDescent="0.25">
      <c r="A2822" s="115"/>
    </row>
    <row r="2823" spans="1:1" x14ac:dyDescent="0.25">
      <c r="A2823" s="115"/>
    </row>
    <row r="2824" spans="1:1" x14ac:dyDescent="0.25">
      <c r="A2824" s="115"/>
    </row>
    <row r="2825" spans="1:1" x14ac:dyDescent="0.25">
      <c r="A2825" s="115"/>
    </row>
    <row r="2826" spans="1:1" x14ac:dyDescent="0.25">
      <c r="A2826" s="115"/>
    </row>
    <row r="2827" spans="1:1" x14ac:dyDescent="0.25">
      <c r="A2827" s="115"/>
    </row>
    <row r="2828" spans="1:1" x14ac:dyDescent="0.25">
      <c r="A2828" s="115"/>
    </row>
    <row r="2829" spans="1:1" x14ac:dyDescent="0.25">
      <c r="A2829" s="115"/>
    </row>
    <row r="2830" spans="1:1" x14ac:dyDescent="0.25">
      <c r="A2830" s="115"/>
    </row>
    <row r="2831" spans="1:1" x14ac:dyDescent="0.25">
      <c r="A2831" s="115"/>
    </row>
    <row r="2832" spans="1:1" x14ac:dyDescent="0.25">
      <c r="A2832" s="115"/>
    </row>
    <row r="2833" spans="1:1" x14ac:dyDescent="0.25">
      <c r="A2833" s="115"/>
    </row>
    <row r="2834" spans="1:1" x14ac:dyDescent="0.25">
      <c r="A2834" s="115"/>
    </row>
    <row r="2835" spans="1:1" x14ac:dyDescent="0.25">
      <c r="A2835" s="115"/>
    </row>
    <row r="2836" spans="1:1" x14ac:dyDescent="0.25">
      <c r="A2836" s="115"/>
    </row>
    <row r="2837" spans="1:1" x14ac:dyDescent="0.25">
      <c r="A2837" s="115"/>
    </row>
    <row r="2838" spans="1:1" x14ac:dyDescent="0.25">
      <c r="A2838" s="115"/>
    </row>
    <row r="2839" spans="1:1" x14ac:dyDescent="0.25">
      <c r="A2839" s="115"/>
    </row>
    <row r="2840" spans="1:1" x14ac:dyDescent="0.25">
      <c r="A2840" s="115"/>
    </row>
    <row r="2841" spans="1:1" x14ac:dyDescent="0.25">
      <c r="A2841" s="115"/>
    </row>
    <row r="2842" spans="1:1" x14ac:dyDescent="0.25">
      <c r="A2842" s="115"/>
    </row>
    <row r="2843" spans="1:1" x14ac:dyDescent="0.25">
      <c r="A2843" s="115"/>
    </row>
    <row r="2844" spans="1:1" x14ac:dyDescent="0.25">
      <c r="A2844" s="115"/>
    </row>
    <row r="2845" spans="1:1" x14ac:dyDescent="0.25">
      <c r="A2845" s="115"/>
    </row>
    <row r="2846" spans="1:1" x14ac:dyDescent="0.25">
      <c r="A2846" s="115"/>
    </row>
    <row r="2847" spans="1:1" x14ac:dyDescent="0.25">
      <c r="A2847" s="115"/>
    </row>
    <row r="2848" spans="1:1" x14ac:dyDescent="0.25">
      <c r="A2848" s="115"/>
    </row>
    <row r="2849" spans="1:1" x14ac:dyDescent="0.25">
      <c r="A2849" s="115"/>
    </row>
    <row r="2850" spans="1:1" x14ac:dyDescent="0.25">
      <c r="A2850" s="115"/>
    </row>
    <row r="2851" spans="1:1" x14ac:dyDescent="0.25">
      <c r="A2851" s="115"/>
    </row>
    <row r="2852" spans="1:1" x14ac:dyDescent="0.25">
      <c r="A2852" s="115"/>
    </row>
    <row r="2853" spans="1:1" x14ac:dyDescent="0.25">
      <c r="A2853" s="115"/>
    </row>
    <row r="2854" spans="1:1" x14ac:dyDescent="0.25">
      <c r="A2854" s="115"/>
    </row>
    <row r="2855" spans="1:1" x14ac:dyDescent="0.25">
      <c r="A2855" s="115"/>
    </row>
    <row r="2856" spans="1:1" x14ac:dyDescent="0.25">
      <c r="A2856" s="115"/>
    </row>
    <row r="2857" spans="1:1" x14ac:dyDescent="0.25">
      <c r="A2857" s="115"/>
    </row>
    <row r="2858" spans="1:1" x14ac:dyDescent="0.25">
      <c r="A2858" s="115"/>
    </row>
    <row r="2859" spans="1:1" x14ac:dyDescent="0.25">
      <c r="A2859" s="115"/>
    </row>
    <row r="2860" spans="1:1" x14ac:dyDescent="0.25">
      <c r="A2860" s="115"/>
    </row>
    <row r="2861" spans="1:1" x14ac:dyDescent="0.25">
      <c r="A2861" s="115"/>
    </row>
    <row r="2862" spans="1:1" x14ac:dyDescent="0.25">
      <c r="A2862" s="115"/>
    </row>
    <row r="2863" spans="1:1" x14ac:dyDescent="0.25">
      <c r="A2863" s="115"/>
    </row>
    <row r="2864" spans="1:1" x14ac:dyDescent="0.25">
      <c r="A2864" s="115"/>
    </row>
    <row r="2865" spans="1:1" x14ac:dyDescent="0.25">
      <c r="A2865" s="115"/>
    </row>
    <row r="2866" spans="1:1" x14ac:dyDescent="0.25">
      <c r="A2866" s="115"/>
    </row>
    <row r="2867" spans="1:1" x14ac:dyDescent="0.25">
      <c r="A2867" s="115"/>
    </row>
    <row r="2868" spans="1:1" x14ac:dyDescent="0.25">
      <c r="A2868" s="115"/>
    </row>
    <row r="2869" spans="1:1" x14ac:dyDescent="0.25">
      <c r="A2869" s="115"/>
    </row>
    <row r="2870" spans="1:1" x14ac:dyDescent="0.25">
      <c r="A2870" s="115"/>
    </row>
    <row r="2871" spans="1:1" x14ac:dyDescent="0.25">
      <c r="A2871" s="115"/>
    </row>
    <row r="2872" spans="1:1" x14ac:dyDescent="0.25">
      <c r="A2872" s="115"/>
    </row>
    <row r="2873" spans="1:1" x14ac:dyDescent="0.25">
      <c r="A2873" s="115"/>
    </row>
    <row r="2874" spans="1:1" x14ac:dyDescent="0.25">
      <c r="A2874" s="115"/>
    </row>
    <row r="2875" spans="1:1" x14ac:dyDescent="0.25">
      <c r="A2875" s="115"/>
    </row>
    <row r="2876" spans="1:1" x14ac:dyDescent="0.25">
      <c r="A2876" s="115"/>
    </row>
    <row r="2877" spans="1:1" x14ac:dyDescent="0.25">
      <c r="A2877" s="115"/>
    </row>
    <row r="2878" spans="1:1" x14ac:dyDescent="0.25">
      <c r="A2878" s="115"/>
    </row>
    <row r="2879" spans="1:1" x14ac:dyDescent="0.25">
      <c r="A2879" s="115"/>
    </row>
    <row r="2880" spans="1:1" x14ac:dyDescent="0.25">
      <c r="A2880" s="115"/>
    </row>
    <row r="2881" spans="1:1" x14ac:dyDescent="0.25">
      <c r="A2881" s="115"/>
    </row>
    <row r="2882" spans="1:1" x14ac:dyDescent="0.25">
      <c r="A2882" s="115"/>
    </row>
    <row r="2883" spans="1:1" x14ac:dyDescent="0.25">
      <c r="A2883" s="115"/>
    </row>
    <row r="2884" spans="1:1" x14ac:dyDescent="0.25">
      <c r="A2884" s="115"/>
    </row>
    <row r="2885" spans="1:1" x14ac:dyDescent="0.25">
      <c r="A2885" s="115"/>
    </row>
    <row r="2886" spans="1:1" x14ac:dyDescent="0.25">
      <c r="A2886" s="115"/>
    </row>
    <row r="2887" spans="1:1" x14ac:dyDescent="0.25">
      <c r="A2887" s="115"/>
    </row>
    <row r="2888" spans="1:1" x14ac:dyDescent="0.25">
      <c r="A2888" s="115"/>
    </row>
    <row r="2889" spans="1:1" x14ac:dyDescent="0.25">
      <c r="A2889" s="115"/>
    </row>
    <row r="2890" spans="1:1" x14ac:dyDescent="0.25">
      <c r="A2890" s="115"/>
    </row>
    <row r="2891" spans="1:1" x14ac:dyDescent="0.25">
      <c r="A2891" s="115"/>
    </row>
    <row r="2892" spans="1:1" x14ac:dyDescent="0.25">
      <c r="A2892" s="115"/>
    </row>
    <row r="2893" spans="1:1" x14ac:dyDescent="0.25">
      <c r="A2893" s="115"/>
    </row>
    <row r="2894" spans="1:1" x14ac:dyDescent="0.25">
      <c r="A2894" s="115"/>
    </row>
    <row r="2895" spans="1:1" x14ac:dyDescent="0.25">
      <c r="A2895" s="115"/>
    </row>
    <row r="2896" spans="1:1" x14ac:dyDescent="0.25">
      <c r="A2896" s="115"/>
    </row>
    <row r="2897" spans="1:1" x14ac:dyDescent="0.25">
      <c r="A2897" s="115"/>
    </row>
    <row r="2898" spans="1:1" x14ac:dyDescent="0.25">
      <c r="A2898" s="115"/>
    </row>
    <row r="2899" spans="1:1" x14ac:dyDescent="0.25">
      <c r="A2899" s="115"/>
    </row>
    <row r="2900" spans="1:1" x14ac:dyDescent="0.25">
      <c r="A2900" s="115"/>
    </row>
    <row r="2901" spans="1:1" x14ac:dyDescent="0.25">
      <c r="A2901" s="115"/>
    </row>
    <row r="2902" spans="1:1" x14ac:dyDescent="0.25">
      <c r="A2902" s="115"/>
    </row>
    <row r="2903" spans="1:1" x14ac:dyDescent="0.25">
      <c r="A2903" s="115"/>
    </row>
    <row r="2904" spans="1:1" x14ac:dyDescent="0.25">
      <c r="A2904" s="115"/>
    </row>
    <row r="2905" spans="1:1" x14ac:dyDescent="0.25">
      <c r="A2905" s="115"/>
    </row>
    <row r="2906" spans="1:1" x14ac:dyDescent="0.25">
      <c r="A2906" s="115"/>
    </row>
    <row r="2907" spans="1:1" x14ac:dyDescent="0.25">
      <c r="A2907" s="115"/>
    </row>
    <row r="2908" spans="1:1" x14ac:dyDescent="0.25">
      <c r="A2908" s="115"/>
    </row>
    <row r="2909" spans="1:1" x14ac:dyDescent="0.25">
      <c r="A2909" s="115"/>
    </row>
    <row r="2910" spans="1:1" x14ac:dyDescent="0.25">
      <c r="A2910" s="115"/>
    </row>
    <row r="2911" spans="1:1" x14ac:dyDescent="0.25">
      <c r="A2911" s="115"/>
    </row>
    <row r="2912" spans="1:1" x14ac:dyDescent="0.25">
      <c r="A2912" s="115"/>
    </row>
    <row r="2913" spans="1:1" x14ac:dyDescent="0.25">
      <c r="A2913" s="115"/>
    </row>
    <row r="2914" spans="1:1" x14ac:dyDescent="0.25">
      <c r="A2914" s="115"/>
    </row>
    <row r="2915" spans="1:1" x14ac:dyDescent="0.25">
      <c r="A2915" s="115"/>
    </row>
    <row r="2916" spans="1:1" x14ac:dyDescent="0.25">
      <c r="A2916" s="115"/>
    </row>
    <row r="2917" spans="1:1" x14ac:dyDescent="0.25">
      <c r="A2917" s="115"/>
    </row>
    <row r="2918" spans="1:1" x14ac:dyDescent="0.25">
      <c r="A2918" s="115"/>
    </row>
    <row r="2919" spans="1:1" x14ac:dyDescent="0.25">
      <c r="A2919" s="115"/>
    </row>
    <row r="2920" spans="1:1" x14ac:dyDescent="0.25">
      <c r="A2920" s="115"/>
    </row>
    <row r="2921" spans="1:1" x14ac:dyDescent="0.25">
      <c r="A2921" s="115"/>
    </row>
    <row r="2922" spans="1:1" x14ac:dyDescent="0.25">
      <c r="A2922" s="115"/>
    </row>
    <row r="2923" spans="1:1" x14ac:dyDescent="0.25">
      <c r="A2923" s="115"/>
    </row>
    <row r="2924" spans="1:1" x14ac:dyDescent="0.25">
      <c r="A2924" s="115"/>
    </row>
    <row r="2925" spans="1:1" x14ac:dyDescent="0.25">
      <c r="A2925" s="115"/>
    </row>
    <row r="2926" spans="1:1" x14ac:dyDescent="0.25">
      <c r="A2926" s="115"/>
    </row>
    <row r="2927" spans="1:1" x14ac:dyDescent="0.25">
      <c r="A2927" s="115"/>
    </row>
    <row r="2928" spans="1:1" x14ac:dyDescent="0.25">
      <c r="A2928" s="115"/>
    </row>
    <row r="2929" spans="1:1" x14ac:dyDescent="0.25">
      <c r="A2929" s="115"/>
    </row>
    <row r="2930" spans="1:1" x14ac:dyDescent="0.25">
      <c r="A2930" s="115"/>
    </row>
    <row r="2931" spans="1:1" x14ac:dyDescent="0.25">
      <c r="A2931" s="115"/>
    </row>
    <row r="2932" spans="1:1" x14ac:dyDescent="0.25">
      <c r="A2932" s="115"/>
    </row>
    <row r="2933" spans="1:1" x14ac:dyDescent="0.25">
      <c r="A2933" s="115"/>
    </row>
    <row r="2934" spans="1:1" x14ac:dyDescent="0.25">
      <c r="A2934" s="115"/>
    </row>
    <row r="2935" spans="1:1" x14ac:dyDescent="0.25">
      <c r="A2935" s="115"/>
    </row>
    <row r="2936" spans="1:1" x14ac:dyDescent="0.25">
      <c r="A2936" s="115"/>
    </row>
    <row r="2937" spans="1:1" x14ac:dyDescent="0.25">
      <c r="A2937" s="115"/>
    </row>
    <row r="2938" spans="1:1" x14ac:dyDescent="0.25">
      <c r="A2938" s="115"/>
    </row>
    <row r="2939" spans="1:1" x14ac:dyDescent="0.25">
      <c r="A2939" s="115"/>
    </row>
    <row r="2940" spans="1:1" x14ac:dyDescent="0.25">
      <c r="A2940" s="115"/>
    </row>
    <row r="2941" spans="1:1" x14ac:dyDescent="0.25">
      <c r="A2941" s="115"/>
    </row>
    <row r="2942" spans="1:1" x14ac:dyDescent="0.25">
      <c r="A2942" s="115"/>
    </row>
    <row r="2943" spans="1:1" x14ac:dyDescent="0.25">
      <c r="A2943" s="115"/>
    </row>
    <row r="2944" spans="1:1" x14ac:dyDescent="0.25">
      <c r="A2944" s="115"/>
    </row>
    <row r="2945" spans="1:1" x14ac:dyDescent="0.25">
      <c r="A2945" s="115"/>
    </row>
    <row r="2946" spans="1:1" x14ac:dyDescent="0.25">
      <c r="A2946" s="115"/>
    </row>
    <row r="2947" spans="1:1" x14ac:dyDescent="0.25">
      <c r="A2947" s="115"/>
    </row>
    <row r="2948" spans="1:1" x14ac:dyDescent="0.25">
      <c r="A2948" s="115"/>
    </row>
    <row r="2949" spans="1:1" x14ac:dyDescent="0.25">
      <c r="A2949" s="115"/>
    </row>
    <row r="2950" spans="1:1" x14ac:dyDescent="0.25">
      <c r="A2950" s="115"/>
    </row>
    <row r="2951" spans="1:1" x14ac:dyDescent="0.25">
      <c r="A2951" s="115"/>
    </row>
    <row r="2952" spans="1:1" x14ac:dyDescent="0.25">
      <c r="A2952" s="115"/>
    </row>
    <row r="2953" spans="1:1" x14ac:dyDescent="0.25">
      <c r="A2953" s="115"/>
    </row>
    <row r="2954" spans="1:1" x14ac:dyDescent="0.25">
      <c r="A2954" s="115"/>
    </row>
    <row r="2955" spans="1:1" x14ac:dyDescent="0.25">
      <c r="A2955" s="115"/>
    </row>
    <row r="2956" spans="1:1" x14ac:dyDescent="0.25">
      <c r="A2956" s="115"/>
    </row>
    <row r="2957" spans="1:1" x14ac:dyDescent="0.25">
      <c r="A2957" s="115"/>
    </row>
    <row r="2958" spans="1:1" x14ac:dyDescent="0.25">
      <c r="A2958" s="115"/>
    </row>
    <row r="2959" spans="1:1" x14ac:dyDescent="0.25">
      <c r="A2959" s="115"/>
    </row>
    <row r="2960" spans="1:1" x14ac:dyDescent="0.25">
      <c r="A2960" s="115"/>
    </row>
    <row r="2961" spans="1:1" x14ac:dyDescent="0.25">
      <c r="A2961" s="115"/>
    </row>
    <row r="2962" spans="1:1" x14ac:dyDescent="0.25">
      <c r="A2962" s="115"/>
    </row>
    <row r="2963" spans="1:1" x14ac:dyDescent="0.25">
      <c r="A2963" s="115"/>
    </row>
    <row r="2964" spans="1:1" x14ac:dyDescent="0.25">
      <c r="A2964" s="115"/>
    </row>
    <row r="2965" spans="1:1" x14ac:dyDescent="0.25">
      <c r="A2965" s="115"/>
    </row>
    <row r="2966" spans="1:1" x14ac:dyDescent="0.25">
      <c r="A2966" s="115"/>
    </row>
    <row r="2967" spans="1:1" x14ac:dyDescent="0.25">
      <c r="A2967" s="115"/>
    </row>
    <row r="2968" spans="1:1" x14ac:dyDescent="0.25">
      <c r="A2968" s="115"/>
    </row>
    <row r="2969" spans="1:1" x14ac:dyDescent="0.25">
      <c r="A2969" s="115"/>
    </row>
    <row r="2970" spans="1:1" x14ac:dyDescent="0.25">
      <c r="A2970" s="115"/>
    </row>
    <row r="2971" spans="1:1" x14ac:dyDescent="0.25">
      <c r="A2971" s="115"/>
    </row>
    <row r="2972" spans="1:1" x14ac:dyDescent="0.25">
      <c r="A2972" s="115"/>
    </row>
    <row r="2973" spans="1:1" x14ac:dyDescent="0.25">
      <c r="A2973" s="115"/>
    </row>
    <row r="2974" spans="1:1" x14ac:dyDescent="0.25">
      <c r="A2974" s="115"/>
    </row>
    <row r="2975" spans="1:1" x14ac:dyDescent="0.25">
      <c r="A2975" s="115"/>
    </row>
    <row r="2976" spans="1:1" x14ac:dyDescent="0.25">
      <c r="A2976" s="115"/>
    </row>
    <row r="2977" spans="1:1" x14ac:dyDescent="0.25">
      <c r="A2977" s="115"/>
    </row>
    <row r="2978" spans="1:1" x14ac:dyDescent="0.25">
      <c r="A2978" s="115"/>
    </row>
    <row r="2979" spans="1:1" x14ac:dyDescent="0.25">
      <c r="A2979" s="115"/>
    </row>
    <row r="2980" spans="1:1" x14ac:dyDescent="0.25">
      <c r="A2980" s="115"/>
    </row>
    <row r="2981" spans="1:1" x14ac:dyDescent="0.25">
      <c r="A2981" s="115"/>
    </row>
    <row r="2982" spans="1:1" x14ac:dyDescent="0.25">
      <c r="A2982" s="115"/>
    </row>
    <row r="2983" spans="1:1" x14ac:dyDescent="0.25">
      <c r="A2983" s="115"/>
    </row>
    <row r="2984" spans="1:1" x14ac:dyDescent="0.25">
      <c r="A2984" s="115"/>
    </row>
    <row r="2985" spans="1:1" x14ac:dyDescent="0.25">
      <c r="A2985" s="115"/>
    </row>
    <row r="2986" spans="1:1" x14ac:dyDescent="0.25">
      <c r="A2986" s="115"/>
    </row>
    <row r="2987" spans="1:1" x14ac:dyDescent="0.25">
      <c r="A2987" s="115"/>
    </row>
    <row r="2988" spans="1:1" x14ac:dyDescent="0.25">
      <c r="A2988" s="115"/>
    </row>
    <row r="2989" spans="1:1" x14ac:dyDescent="0.25">
      <c r="A2989" s="115"/>
    </row>
    <row r="2990" spans="1:1" x14ac:dyDescent="0.25">
      <c r="A2990" s="115"/>
    </row>
    <row r="2991" spans="1:1" x14ac:dyDescent="0.25">
      <c r="A2991" s="115"/>
    </row>
    <row r="2992" spans="1:1" x14ac:dyDescent="0.25">
      <c r="A2992" s="115"/>
    </row>
    <row r="2993" spans="1:1" x14ac:dyDescent="0.25">
      <c r="A2993" s="115"/>
    </row>
    <row r="2994" spans="1:1" x14ac:dyDescent="0.25">
      <c r="A2994" s="115"/>
    </row>
    <row r="2995" spans="1:1" x14ac:dyDescent="0.25">
      <c r="A2995" s="115"/>
    </row>
    <row r="2996" spans="1:1" x14ac:dyDescent="0.25">
      <c r="A2996" s="115"/>
    </row>
    <row r="2997" spans="1:1" x14ac:dyDescent="0.25">
      <c r="A2997" s="115"/>
    </row>
    <row r="2998" spans="1:1" x14ac:dyDescent="0.25">
      <c r="A2998" s="115"/>
    </row>
    <row r="2999" spans="1:1" x14ac:dyDescent="0.25">
      <c r="A2999" s="115"/>
    </row>
    <row r="3000" spans="1:1" x14ac:dyDescent="0.25">
      <c r="A3000" s="115"/>
    </row>
    <row r="3001" spans="1:1" x14ac:dyDescent="0.25">
      <c r="A3001" s="115"/>
    </row>
    <row r="3002" spans="1:1" x14ac:dyDescent="0.25">
      <c r="A3002" s="115"/>
    </row>
    <row r="3003" spans="1:1" x14ac:dyDescent="0.25">
      <c r="A3003" s="115"/>
    </row>
    <row r="3004" spans="1:1" x14ac:dyDescent="0.25">
      <c r="A3004" s="115"/>
    </row>
    <row r="3005" spans="1:1" x14ac:dyDescent="0.25">
      <c r="A3005" s="115"/>
    </row>
    <row r="3006" spans="1:1" x14ac:dyDescent="0.25">
      <c r="A3006" s="115"/>
    </row>
    <row r="3007" spans="1:1" x14ac:dyDescent="0.25">
      <c r="A3007" s="115"/>
    </row>
    <row r="3008" spans="1:1" x14ac:dyDescent="0.25">
      <c r="A3008" s="115"/>
    </row>
    <row r="3009" spans="1:1" x14ac:dyDescent="0.25">
      <c r="A3009" s="115"/>
    </row>
    <row r="3010" spans="1:1" x14ac:dyDescent="0.25">
      <c r="A3010" s="115"/>
    </row>
    <row r="3011" spans="1:1" x14ac:dyDescent="0.25">
      <c r="A3011" s="115"/>
    </row>
    <row r="3012" spans="1:1" x14ac:dyDescent="0.25">
      <c r="A3012" s="115"/>
    </row>
    <row r="3013" spans="1:1" x14ac:dyDescent="0.25">
      <c r="A3013" s="115"/>
    </row>
    <row r="3014" spans="1:1" x14ac:dyDescent="0.25">
      <c r="A3014" s="115"/>
    </row>
    <row r="3015" spans="1:1" x14ac:dyDescent="0.25">
      <c r="A3015" s="115"/>
    </row>
    <row r="3016" spans="1:1" x14ac:dyDescent="0.25">
      <c r="A3016" s="115"/>
    </row>
    <row r="3017" spans="1:1" x14ac:dyDescent="0.25">
      <c r="A3017" s="115"/>
    </row>
    <row r="3018" spans="1:1" x14ac:dyDescent="0.25">
      <c r="A3018" s="115"/>
    </row>
    <row r="3019" spans="1:1" x14ac:dyDescent="0.25">
      <c r="A3019" s="115"/>
    </row>
    <row r="3020" spans="1:1" x14ac:dyDescent="0.25">
      <c r="A3020" s="115"/>
    </row>
    <row r="3021" spans="1:1" x14ac:dyDescent="0.25">
      <c r="A3021" s="115"/>
    </row>
    <row r="3022" spans="1:1" x14ac:dyDescent="0.25">
      <c r="A3022" s="115"/>
    </row>
    <row r="3023" spans="1:1" x14ac:dyDescent="0.25">
      <c r="A3023" s="115"/>
    </row>
    <row r="3024" spans="1:1" x14ac:dyDescent="0.25">
      <c r="A3024" s="115"/>
    </row>
    <row r="3025" spans="1:1" x14ac:dyDescent="0.25">
      <c r="A3025" s="115"/>
    </row>
    <row r="3026" spans="1:1" x14ac:dyDescent="0.25">
      <c r="A3026" s="115"/>
    </row>
    <row r="3027" spans="1:1" x14ac:dyDescent="0.25">
      <c r="A3027" s="115"/>
    </row>
    <row r="3028" spans="1:1" x14ac:dyDescent="0.25">
      <c r="A3028" s="115"/>
    </row>
    <row r="3029" spans="1:1" x14ac:dyDescent="0.25">
      <c r="A3029" s="115"/>
    </row>
    <row r="3030" spans="1:1" x14ac:dyDescent="0.25">
      <c r="A3030" s="115"/>
    </row>
    <row r="3031" spans="1:1" x14ac:dyDescent="0.25">
      <c r="A3031" s="115"/>
    </row>
    <row r="3032" spans="1:1" x14ac:dyDescent="0.25">
      <c r="A3032" s="115"/>
    </row>
    <row r="3033" spans="1:1" x14ac:dyDescent="0.25">
      <c r="A3033" s="115"/>
    </row>
    <row r="3034" spans="1:1" x14ac:dyDescent="0.25">
      <c r="A3034" s="115"/>
    </row>
    <row r="3035" spans="1:1" x14ac:dyDescent="0.25">
      <c r="A3035" s="115"/>
    </row>
    <row r="3036" spans="1:1" x14ac:dyDescent="0.25">
      <c r="A3036" s="115"/>
    </row>
    <row r="3037" spans="1:1" x14ac:dyDescent="0.25">
      <c r="A3037" s="115"/>
    </row>
    <row r="3038" spans="1:1" x14ac:dyDescent="0.25">
      <c r="A3038" s="115"/>
    </row>
    <row r="3039" spans="1:1" x14ac:dyDescent="0.25">
      <c r="A3039" s="115"/>
    </row>
    <row r="3040" spans="1:1" x14ac:dyDescent="0.25">
      <c r="A3040" s="115"/>
    </row>
    <row r="3041" spans="1:1" x14ac:dyDescent="0.25">
      <c r="A3041" s="115"/>
    </row>
    <row r="3042" spans="1:1" x14ac:dyDescent="0.25">
      <c r="A3042" s="115"/>
    </row>
    <row r="3043" spans="1:1" x14ac:dyDescent="0.25">
      <c r="A3043" s="115"/>
    </row>
    <row r="3044" spans="1:1" x14ac:dyDescent="0.25">
      <c r="A3044" s="115"/>
    </row>
    <row r="3045" spans="1:1" x14ac:dyDescent="0.25">
      <c r="A3045" s="115"/>
    </row>
    <row r="3046" spans="1:1" x14ac:dyDescent="0.25">
      <c r="A3046" s="115"/>
    </row>
    <row r="3047" spans="1:1" x14ac:dyDescent="0.25">
      <c r="A3047" s="115"/>
    </row>
    <row r="3048" spans="1:1" x14ac:dyDescent="0.25">
      <c r="A3048" s="115"/>
    </row>
    <row r="3049" spans="1:1" x14ac:dyDescent="0.25">
      <c r="A3049" s="115"/>
    </row>
    <row r="3050" spans="1:1" x14ac:dyDescent="0.25">
      <c r="A3050" s="115"/>
    </row>
    <row r="3051" spans="1:1" x14ac:dyDescent="0.25">
      <c r="A3051" s="115"/>
    </row>
    <row r="3052" spans="1:1" x14ac:dyDescent="0.25">
      <c r="A3052" s="115"/>
    </row>
    <row r="3053" spans="1:1" x14ac:dyDescent="0.25">
      <c r="A3053" s="115"/>
    </row>
    <row r="3054" spans="1:1" x14ac:dyDescent="0.25">
      <c r="A3054" s="115"/>
    </row>
    <row r="3055" spans="1:1" x14ac:dyDescent="0.25">
      <c r="A3055" s="115"/>
    </row>
    <row r="3056" spans="1:1" x14ac:dyDescent="0.25">
      <c r="A3056" s="115"/>
    </row>
    <row r="3057" spans="1:1" x14ac:dyDescent="0.25">
      <c r="A3057" s="115"/>
    </row>
    <row r="3058" spans="1:1" x14ac:dyDescent="0.25">
      <c r="A3058" s="115"/>
    </row>
    <row r="3059" spans="1:1" x14ac:dyDescent="0.25">
      <c r="A3059" s="115"/>
    </row>
    <row r="3060" spans="1:1" x14ac:dyDescent="0.25">
      <c r="A3060" s="115"/>
    </row>
    <row r="3061" spans="1:1" x14ac:dyDescent="0.25">
      <c r="A3061" s="115"/>
    </row>
    <row r="3062" spans="1:1" x14ac:dyDescent="0.25">
      <c r="A3062" s="115"/>
    </row>
    <row r="3063" spans="1:1" x14ac:dyDescent="0.25">
      <c r="A3063" s="115"/>
    </row>
    <row r="3064" spans="1:1" x14ac:dyDescent="0.25">
      <c r="A3064" s="115"/>
    </row>
    <row r="3065" spans="1:1" x14ac:dyDescent="0.25">
      <c r="A3065" s="115"/>
    </row>
    <row r="3066" spans="1:1" x14ac:dyDescent="0.25">
      <c r="A3066" s="115"/>
    </row>
    <row r="3067" spans="1:1" x14ac:dyDescent="0.25">
      <c r="A3067" s="115"/>
    </row>
    <row r="3068" spans="1:1" x14ac:dyDescent="0.25">
      <c r="A3068" s="115"/>
    </row>
    <row r="3069" spans="1:1" x14ac:dyDescent="0.25">
      <c r="A3069" s="115"/>
    </row>
    <row r="3070" spans="1:1" x14ac:dyDescent="0.25">
      <c r="A3070" s="115"/>
    </row>
    <row r="3071" spans="1:1" x14ac:dyDescent="0.25">
      <c r="A3071" s="115"/>
    </row>
    <row r="3072" spans="1:1" x14ac:dyDescent="0.25">
      <c r="A3072" s="115"/>
    </row>
    <row r="3073" spans="1:1" x14ac:dyDescent="0.25">
      <c r="A3073" s="115"/>
    </row>
    <row r="3074" spans="1:1" x14ac:dyDescent="0.25">
      <c r="A3074" s="115"/>
    </row>
    <row r="3075" spans="1:1" x14ac:dyDescent="0.25">
      <c r="A3075" s="115"/>
    </row>
    <row r="3076" spans="1:1" x14ac:dyDescent="0.25">
      <c r="A3076" s="115"/>
    </row>
    <row r="3077" spans="1:1" x14ac:dyDescent="0.25">
      <c r="A3077" s="115"/>
    </row>
    <row r="3078" spans="1:1" x14ac:dyDescent="0.25">
      <c r="A3078" s="115"/>
    </row>
    <row r="3079" spans="1:1" x14ac:dyDescent="0.25">
      <c r="A3079" s="115"/>
    </row>
    <row r="3080" spans="1:1" x14ac:dyDescent="0.25">
      <c r="A3080" s="115"/>
    </row>
    <row r="3081" spans="1:1" x14ac:dyDescent="0.25">
      <c r="A3081" s="115"/>
    </row>
    <row r="3082" spans="1:1" x14ac:dyDescent="0.25">
      <c r="A3082" s="115"/>
    </row>
    <row r="3083" spans="1:1" x14ac:dyDescent="0.25">
      <c r="A3083" s="115"/>
    </row>
    <row r="3084" spans="1:1" x14ac:dyDescent="0.25">
      <c r="A3084" s="115"/>
    </row>
    <row r="3085" spans="1:1" x14ac:dyDescent="0.25">
      <c r="A3085" s="115"/>
    </row>
    <row r="3086" spans="1:1" x14ac:dyDescent="0.25">
      <c r="A3086" s="115"/>
    </row>
    <row r="3087" spans="1:1" x14ac:dyDescent="0.25">
      <c r="A3087" s="115"/>
    </row>
    <row r="3088" spans="1:1" x14ac:dyDescent="0.25">
      <c r="A3088" s="115"/>
    </row>
    <row r="3089" spans="1:1" x14ac:dyDescent="0.25">
      <c r="A3089" s="115"/>
    </row>
    <row r="3090" spans="1:1" x14ac:dyDescent="0.25">
      <c r="A3090" s="115"/>
    </row>
    <row r="3091" spans="1:1" x14ac:dyDescent="0.25">
      <c r="A3091" s="115"/>
    </row>
    <row r="3092" spans="1:1" x14ac:dyDescent="0.25">
      <c r="A3092" s="115"/>
    </row>
    <row r="3093" spans="1:1" x14ac:dyDescent="0.25">
      <c r="A3093" s="115"/>
    </row>
    <row r="3094" spans="1:1" x14ac:dyDescent="0.25">
      <c r="A3094" s="115"/>
    </row>
    <row r="3095" spans="1:1" x14ac:dyDescent="0.25">
      <c r="A3095" s="115"/>
    </row>
    <row r="3096" spans="1:1" x14ac:dyDescent="0.25">
      <c r="A3096" s="115"/>
    </row>
    <row r="3097" spans="1:1" x14ac:dyDescent="0.25">
      <c r="A3097" s="115"/>
    </row>
    <row r="3098" spans="1:1" x14ac:dyDescent="0.25">
      <c r="A3098" s="115"/>
    </row>
    <row r="3099" spans="1:1" x14ac:dyDescent="0.25">
      <c r="A3099" s="115"/>
    </row>
    <row r="3100" spans="1:1" x14ac:dyDescent="0.25">
      <c r="A3100" s="115"/>
    </row>
    <row r="3101" spans="1:1" x14ac:dyDescent="0.25">
      <c r="A3101" s="115"/>
    </row>
    <row r="3102" spans="1:1" x14ac:dyDescent="0.25">
      <c r="A3102" s="115"/>
    </row>
    <row r="3103" spans="1:1" x14ac:dyDescent="0.25">
      <c r="A3103" s="115"/>
    </row>
    <row r="3104" spans="1:1" x14ac:dyDescent="0.25">
      <c r="A3104" s="115"/>
    </row>
    <row r="3105" spans="1:1" x14ac:dyDescent="0.25">
      <c r="A3105" s="115"/>
    </row>
    <row r="3106" spans="1:1" x14ac:dyDescent="0.25">
      <c r="A3106" s="115"/>
    </row>
    <row r="3107" spans="1:1" x14ac:dyDescent="0.25">
      <c r="A3107" s="115"/>
    </row>
    <row r="3108" spans="1:1" x14ac:dyDescent="0.25">
      <c r="A3108" s="115"/>
    </row>
    <row r="3109" spans="1:1" x14ac:dyDescent="0.25">
      <c r="A3109" s="115"/>
    </row>
    <row r="3110" spans="1:1" x14ac:dyDescent="0.25">
      <c r="A3110" s="115"/>
    </row>
    <row r="3111" spans="1:1" x14ac:dyDescent="0.25">
      <c r="A3111" s="115"/>
    </row>
    <row r="3112" spans="1:1" x14ac:dyDescent="0.25">
      <c r="A3112" s="115"/>
    </row>
    <row r="3113" spans="1:1" x14ac:dyDescent="0.25">
      <c r="A3113" s="115"/>
    </row>
    <row r="3114" spans="1:1" x14ac:dyDescent="0.25">
      <c r="A3114" s="115"/>
    </row>
    <row r="3115" spans="1:1" x14ac:dyDescent="0.25">
      <c r="A3115" s="115"/>
    </row>
    <row r="3116" spans="1:1" x14ac:dyDescent="0.25">
      <c r="A3116" s="115"/>
    </row>
    <row r="3117" spans="1:1" x14ac:dyDescent="0.25">
      <c r="A3117" s="115"/>
    </row>
    <row r="3118" spans="1:1" x14ac:dyDescent="0.25">
      <c r="A3118" s="115"/>
    </row>
    <row r="3119" spans="1:1" x14ac:dyDescent="0.25">
      <c r="A3119" s="115"/>
    </row>
    <row r="3120" spans="1:1" x14ac:dyDescent="0.25">
      <c r="A3120" s="115"/>
    </row>
    <row r="3121" spans="1:1" x14ac:dyDescent="0.25">
      <c r="A3121" s="115"/>
    </row>
    <row r="3122" spans="1:1" x14ac:dyDescent="0.25">
      <c r="A3122" s="115"/>
    </row>
    <row r="3123" spans="1:1" x14ac:dyDescent="0.25">
      <c r="A3123" s="115"/>
    </row>
    <row r="3124" spans="1:1" x14ac:dyDescent="0.25">
      <c r="A3124" s="115"/>
    </row>
    <row r="3125" spans="1:1" x14ac:dyDescent="0.25">
      <c r="A3125" s="115"/>
    </row>
    <row r="3126" spans="1:1" x14ac:dyDescent="0.25">
      <c r="A3126" s="115"/>
    </row>
    <row r="3127" spans="1:1" x14ac:dyDescent="0.25">
      <c r="A3127" s="115"/>
    </row>
    <row r="3128" spans="1:1" x14ac:dyDescent="0.25">
      <c r="A3128" s="115"/>
    </row>
    <row r="3129" spans="1:1" x14ac:dyDescent="0.25">
      <c r="A3129" s="115"/>
    </row>
    <row r="3130" spans="1:1" x14ac:dyDescent="0.25">
      <c r="A3130" s="115"/>
    </row>
    <row r="3131" spans="1:1" x14ac:dyDescent="0.25">
      <c r="A3131" s="115"/>
    </row>
    <row r="3132" spans="1:1" x14ac:dyDescent="0.25">
      <c r="A3132" s="115"/>
    </row>
    <row r="3133" spans="1:1" x14ac:dyDescent="0.25">
      <c r="A3133" s="115"/>
    </row>
    <row r="3134" spans="1:1" x14ac:dyDescent="0.25">
      <c r="A3134" s="115"/>
    </row>
    <row r="3135" spans="1:1" x14ac:dyDescent="0.25">
      <c r="A3135" s="115"/>
    </row>
    <row r="3136" spans="1:1" x14ac:dyDescent="0.25">
      <c r="A3136" s="115"/>
    </row>
    <row r="3137" spans="1:1" x14ac:dyDescent="0.25">
      <c r="A3137" s="115"/>
    </row>
    <row r="3138" spans="1:1" x14ac:dyDescent="0.25">
      <c r="A3138" s="115"/>
    </row>
    <row r="3139" spans="1:1" x14ac:dyDescent="0.25">
      <c r="A3139" s="115"/>
    </row>
    <row r="3140" spans="1:1" x14ac:dyDescent="0.25">
      <c r="A3140" s="115"/>
    </row>
    <row r="3141" spans="1:1" x14ac:dyDescent="0.25">
      <c r="A3141" s="115"/>
    </row>
    <row r="3142" spans="1:1" x14ac:dyDescent="0.25">
      <c r="A3142" s="115"/>
    </row>
    <row r="3143" spans="1:1" x14ac:dyDescent="0.25">
      <c r="A3143" s="115"/>
    </row>
    <row r="3144" spans="1:1" x14ac:dyDescent="0.25">
      <c r="A3144" s="115"/>
    </row>
    <row r="3145" spans="1:1" x14ac:dyDescent="0.25">
      <c r="A3145" s="115"/>
    </row>
    <row r="3146" spans="1:1" x14ac:dyDescent="0.25">
      <c r="A3146" s="115"/>
    </row>
    <row r="3147" spans="1:1" x14ac:dyDescent="0.25">
      <c r="A3147" s="115"/>
    </row>
    <row r="3148" spans="1:1" x14ac:dyDescent="0.25">
      <c r="A3148" s="115"/>
    </row>
    <row r="3149" spans="1:1" x14ac:dyDescent="0.25">
      <c r="A3149" s="115"/>
    </row>
    <row r="3150" spans="1:1" x14ac:dyDescent="0.25">
      <c r="A3150" s="115"/>
    </row>
    <row r="3151" spans="1:1" x14ac:dyDescent="0.25">
      <c r="A3151" s="115"/>
    </row>
    <row r="3152" spans="1:1" x14ac:dyDescent="0.25">
      <c r="A3152" s="115"/>
    </row>
    <row r="3153" spans="1:1" x14ac:dyDescent="0.25">
      <c r="A3153" s="115"/>
    </row>
    <row r="3154" spans="1:1" x14ac:dyDescent="0.25">
      <c r="A3154" s="115"/>
    </row>
    <row r="3155" spans="1:1" x14ac:dyDescent="0.25">
      <c r="A3155" s="115"/>
    </row>
    <row r="3156" spans="1:1" x14ac:dyDescent="0.25">
      <c r="A3156" s="115"/>
    </row>
    <row r="3157" spans="1:1" x14ac:dyDescent="0.25">
      <c r="A3157" s="115"/>
    </row>
    <row r="3158" spans="1:1" x14ac:dyDescent="0.25">
      <c r="A3158" s="115"/>
    </row>
    <row r="3159" spans="1:1" x14ac:dyDescent="0.25">
      <c r="A3159" s="115"/>
    </row>
    <row r="3160" spans="1:1" x14ac:dyDescent="0.25">
      <c r="A3160" s="115"/>
    </row>
    <row r="3161" spans="1:1" x14ac:dyDescent="0.25">
      <c r="A3161" s="115"/>
    </row>
    <row r="3162" spans="1:1" x14ac:dyDescent="0.25">
      <c r="A3162" s="115"/>
    </row>
    <row r="3163" spans="1:1" x14ac:dyDescent="0.25">
      <c r="A3163" s="115"/>
    </row>
    <row r="3164" spans="1:1" x14ac:dyDescent="0.25">
      <c r="A3164" s="115"/>
    </row>
    <row r="3165" spans="1:1" x14ac:dyDescent="0.25">
      <c r="A3165" s="115"/>
    </row>
    <row r="3166" spans="1:1" x14ac:dyDescent="0.25">
      <c r="A3166" s="115"/>
    </row>
    <row r="3167" spans="1:1" x14ac:dyDescent="0.25">
      <c r="A3167" s="115"/>
    </row>
    <row r="3168" spans="1:1" x14ac:dyDescent="0.25">
      <c r="A3168" s="115"/>
    </row>
    <row r="3169" spans="1:1" x14ac:dyDescent="0.25">
      <c r="A3169" s="115"/>
    </row>
    <row r="3170" spans="1:1" x14ac:dyDescent="0.25">
      <c r="A3170" s="115"/>
    </row>
    <row r="3171" spans="1:1" x14ac:dyDescent="0.25">
      <c r="A3171" s="115"/>
    </row>
    <row r="3172" spans="1:1" x14ac:dyDescent="0.25">
      <c r="A3172" s="115"/>
    </row>
    <row r="3173" spans="1:1" x14ac:dyDescent="0.25">
      <c r="A3173" s="115"/>
    </row>
    <row r="3174" spans="1:1" x14ac:dyDescent="0.25">
      <c r="A3174" s="115"/>
    </row>
    <row r="3175" spans="1:1" x14ac:dyDescent="0.25">
      <c r="A3175" s="115"/>
    </row>
    <row r="3176" spans="1:1" x14ac:dyDescent="0.25">
      <c r="A3176" s="115"/>
    </row>
    <row r="3177" spans="1:1" x14ac:dyDescent="0.25">
      <c r="A3177" s="115"/>
    </row>
    <row r="3178" spans="1:1" x14ac:dyDescent="0.25">
      <c r="A3178" s="115"/>
    </row>
    <row r="3179" spans="1:1" x14ac:dyDescent="0.25">
      <c r="A3179" s="115"/>
    </row>
    <row r="3180" spans="1:1" x14ac:dyDescent="0.25">
      <c r="A3180" s="115"/>
    </row>
    <row r="3181" spans="1:1" x14ac:dyDescent="0.25">
      <c r="A3181" s="115"/>
    </row>
    <row r="3182" spans="1:1" x14ac:dyDescent="0.25">
      <c r="A3182" s="115"/>
    </row>
    <row r="3183" spans="1:1" x14ac:dyDescent="0.25">
      <c r="A3183" s="115"/>
    </row>
    <row r="3184" spans="1:1" x14ac:dyDescent="0.25">
      <c r="A3184" s="115"/>
    </row>
    <row r="3185" spans="1:1" x14ac:dyDescent="0.25">
      <c r="A3185" s="115"/>
    </row>
    <row r="3186" spans="1:1" x14ac:dyDescent="0.25">
      <c r="A3186" s="115"/>
    </row>
    <row r="3187" spans="1:1" x14ac:dyDescent="0.25">
      <c r="A3187" s="115"/>
    </row>
    <row r="3188" spans="1:1" x14ac:dyDescent="0.25">
      <c r="A3188" s="115"/>
    </row>
    <row r="3189" spans="1:1" x14ac:dyDescent="0.25">
      <c r="A3189" s="115"/>
    </row>
    <row r="3190" spans="1:1" x14ac:dyDescent="0.25">
      <c r="A3190" s="115"/>
    </row>
    <row r="3191" spans="1:1" x14ac:dyDescent="0.25">
      <c r="A3191" s="115"/>
    </row>
    <row r="3192" spans="1:1" x14ac:dyDescent="0.25">
      <c r="A3192" s="115"/>
    </row>
    <row r="3193" spans="1:1" x14ac:dyDescent="0.25">
      <c r="A3193" s="115"/>
    </row>
    <row r="3194" spans="1:1" x14ac:dyDescent="0.25">
      <c r="A3194" s="115"/>
    </row>
    <row r="3195" spans="1:1" x14ac:dyDescent="0.25">
      <c r="A3195" s="115"/>
    </row>
    <row r="3196" spans="1:1" x14ac:dyDescent="0.25">
      <c r="A3196" s="115"/>
    </row>
    <row r="3197" spans="1:1" x14ac:dyDescent="0.25">
      <c r="A3197" s="115"/>
    </row>
    <row r="3198" spans="1:1" x14ac:dyDescent="0.25">
      <c r="A3198" s="115"/>
    </row>
    <row r="3199" spans="1:1" x14ac:dyDescent="0.25">
      <c r="A3199" s="115"/>
    </row>
    <row r="3200" spans="1:1" x14ac:dyDescent="0.25">
      <c r="A3200" s="115"/>
    </row>
    <row r="3201" spans="1:1" x14ac:dyDescent="0.25">
      <c r="A3201" s="115"/>
    </row>
    <row r="3202" spans="1:1" x14ac:dyDescent="0.25">
      <c r="A3202" s="115"/>
    </row>
    <row r="3203" spans="1:1" x14ac:dyDescent="0.25">
      <c r="A3203" s="115"/>
    </row>
    <row r="3204" spans="1:1" x14ac:dyDescent="0.25">
      <c r="A3204" s="115"/>
    </row>
    <row r="3205" spans="1:1" x14ac:dyDescent="0.25">
      <c r="A3205" s="115"/>
    </row>
    <row r="3206" spans="1:1" x14ac:dyDescent="0.25">
      <c r="A3206" s="115"/>
    </row>
    <row r="3207" spans="1:1" x14ac:dyDescent="0.25">
      <c r="A3207" s="115"/>
    </row>
    <row r="3208" spans="1:1" x14ac:dyDescent="0.25">
      <c r="A3208" s="115"/>
    </row>
    <row r="3209" spans="1:1" x14ac:dyDescent="0.25">
      <c r="A3209" s="115"/>
    </row>
    <row r="3210" spans="1:1" x14ac:dyDescent="0.25">
      <c r="A3210" s="115"/>
    </row>
    <row r="3211" spans="1:1" x14ac:dyDescent="0.25">
      <c r="A3211" s="115"/>
    </row>
    <row r="3212" spans="1:1" x14ac:dyDescent="0.25">
      <c r="A3212" s="115"/>
    </row>
    <row r="3213" spans="1:1" x14ac:dyDescent="0.25">
      <c r="A3213" s="115"/>
    </row>
    <row r="3214" spans="1:1" x14ac:dyDescent="0.25">
      <c r="A3214" s="115"/>
    </row>
    <row r="3215" spans="1:1" x14ac:dyDescent="0.25">
      <c r="A3215" s="115"/>
    </row>
    <row r="3216" spans="1:1" x14ac:dyDescent="0.25">
      <c r="A3216" s="115"/>
    </row>
    <row r="3217" spans="1:1" x14ac:dyDescent="0.25">
      <c r="A3217" s="115"/>
    </row>
    <row r="3218" spans="1:1" x14ac:dyDescent="0.25">
      <c r="A3218" s="115"/>
    </row>
    <row r="3219" spans="1:1" x14ac:dyDescent="0.25">
      <c r="A3219" s="115"/>
    </row>
    <row r="3220" spans="1:1" x14ac:dyDescent="0.25">
      <c r="A3220" s="115"/>
    </row>
    <row r="3221" spans="1:1" x14ac:dyDescent="0.25">
      <c r="A3221" s="115"/>
    </row>
    <row r="3222" spans="1:1" x14ac:dyDescent="0.25">
      <c r="A3222" s="115"/>
    </row>
    <row r="3223" spans="1:1" x14ac:dyDescent="0.25">
      <c r="A3223" s="115"/>
    </row>
    <row r="3224" spans="1:1" x14ac:dyDescent="0.25">
      <c r="A3224" s="115"/>
    </row>
    <row r="3225" spans="1:1" x14ac:dyDescent="0.25">
      <c r="A3225" s="115"/>
    </row>
    <row r="3226" spans="1:1" x14ac:dyDescent="0.25">
      <c r="A3226" s="115"/>
    </row>
    <row r="3227" spans="1:1" x14ac:dyDescent="0.25">
      <c r="A3227" s="115"/>
    </row>
    <row r="3228" spans="1:1" x14ac:dyDescent="0.25">
      <c r="A3228" s="115"/>
    </row>
    <row r="3229" spans="1:1" x14ac:dyDescent="0.25">
      <c r="A3229" s="115"/>
    </row>
    <row r="3230" spans="1:1" x14ac:dyDescent="0.25">
      <c r="A3230" s="115"/>
    </row>
    <row r="3231" spans="1:1" x14ac:dyDescent="0.25">
      <c r="A3231" s="115"/>
    </row>
    <row r="3232" spans="1:1" x14ac:dyDescent="0.25">
      <c r="A3232" s="115"/>
    </row>
    <row r="3233" spans="1:1" x14ac:dyDescent="0.25">
      <c r="A3233" s="115"/>
    </row>
    <row r="3234" spans="1:1" x14ac:dyDescent="0.25">
      <c r="A3234" s="115"/>
    </row>
    <row r="3235" spans="1:1" x14ac:dyDescent="0.25">
      <c r="A3235" s="115"/>
    </row>
    <row r="3236" spans="1:1" x14ac:dyDescent="0.25">
      <c r="A3236" s="115"/>
    </row>
    <row r="3237" spans="1:1" x14ac:dyDescent="0.25">
      <c r="A3237" s="115"/>
    </row>
    <row r="3238" spans="1:1" x14ac:dyDescent="0.25">
      <c r="A3238" s="115"/>
    </row>
    <row r="3239" spans="1:1" x14ac:dyDescent="0.25">
      <c r="A3239" s="115"/>
    </row>
    <row r="3240" spans="1:1" x14ac:dyDescent="0.25">
      <c r="A3240" s="115"/>
    </row>
    <row r="3241" spans="1:1" x14ac:dyDescent="0.25">
      <c r="A3241" s="115"/>
    </row>
    <row r="3242" spans="1:1" x14ac:dyDescent="0.25">
      <c r="A3242" s="115"/>
    </row>
    <row r="3243" spans="1:1" x14ac:dyDescent="0.25">
      <c r="A3243" s="115"/>
    </row>
    <row r="3244" spans="1:1" x14ac:dyDescent="0.25">
      <c r="A3244" s="115"/>
    </row>
    <row r="3245" spans="1:1" x14ac:dyDescent="0.25">
      <c r="A3245" s="115"/>
    </row>
    <row r="3246" spans="1:1" x14ac:dyDescent="0.25">
      <c r="A3246" s="115"/>
    </row>
    <row r="3247" spans="1:1" x14ac:dyDescent="0.25">
      <c r="A3247" s="115"/>
    </row>
    <row r="3248" spans="1:1" x14ac:dyDescent="0.25">
      <c r="A3248" s="115"/>
    </row>
    <row r="3249" spans="1:1" x14ac:dyDescent="0.25">
      <c r="A3249" s="115"/>
    </row>
    <row r="3250" spans="1:1" x14ac:dyDescent="0.25">
      <c r="A3250" s="115"/>
    </row>
    <row r="3251" spans="1:1" x14ac:dyDescent="0.25">
      <c r="A3251" s="115"/>
    </row>
    <row r="3252" spans="1:1" x14ac:dyDescent="0.25">
      <c r="A3252" s="115"/>
    </row>
    <row r="3253" spans="1:1" x14ac:dyDescent="0.25">
      <c r="A3253" s="115"/>
    </row>
    <row r="3254" spans="1:1" x14ac:dyDescent="0.25">
      <c r="A3254" s="115"/>
    </row>
    <row r="3255" spans="1:1" x14ac:dyDescent="0.25">
      <c r="A3255" s="115"/>
    </row>
    <row r="3256" spans="1:1" x14ac:dyDescent="0.25">
      <c r="A3256" s="115"/>
    </row>
    <row r="3257" spans="1:1" x14ac:dyDescent="0.25">
      <c r="A3257" s="115"/>
    </row>
    <row r="3258" spans="1:1" x14ac:dyDescent="0.25">
      <c r="A3258" s="115"/>
    </row>
    <row r="3259" spans="1:1" x14ac:dyDescent="0.25">
      <c r="A3259" s="115"/>
    </row>
    <row r="3260" spans="1:1" x14ac:dyDescent="0.25">
      <c r="A3260" s="115"/>
    </row>
    <row r="3261" spans="1:1" x14ac:dyDescent="0.25">
      <c r="A3261" s="115"/>
    </row>
    <row r="3262" spans="1:1" x14ac:dyDescent="0.25">
      <c r="A3262" s="115"/>
    </row>
    <row r="3263" spans="1:1" x14ac:dyDescent="0.25">
      <c r="A3263" s="115"/>
    </row>
    <row r="3264" spans="1:1" x14ac:dyDescent="0.25">
      <c r="A3264" s="115"/>
    </row>
    <row r="3265" spans="1:1" x14ac:dyDescent="0.25">
      <c r="A3265" s="115"/>
    </row>
    <row r="3266" spans="1:1" x14ac:dyDescent="0.25">
      <c r="A3266" s="115"/>
    </row>
    <row r="3267" spans="1:1" x14ac:dyDescent="0.25">
      <c r="A3267" s="115"/>
    </row>
    <row r="3268" spans="1:1" x14ac:dyDescent="0.25">
      <c r="A3268" s="115"/>
    </row>
    <row r="3269" spans="1:1" x14ac:dyDescent="0.25">
      <c r="A3269" s="115"/>
    </row>
    <row r="3270" spans="1:1" x14ac:dyDescent="0.25">
      <c r="A3270" s="115"/>
    </row>
    <row r="3271" spans="1:1" x14ac:dyDescent="0.25">
      <c r="A3271" s="115"/>
    </row>
    <row r="3272" spans="1:1" x14ac:dyDescent="0.25">
      <c r="A3272" s="115"/>
    </row>
    <row r="3273" spans="1:1" x14ac:dyDescent="0.25">
      <c r="A3273" s="115"/>
    </row>
    <row r="3274" spans="1:1" x14ac:dyDescent="0.25">
      <c r="A3274" s="115"/>
    </row>
    <row r="3275" spans="1:1" x14ac:dyDescent="0.25">
      <c r="A3275" s="115"/>
    </row>
    <row r="3276" spans="1:1" x14ac:dyDescent="0.25">
      <c r="A3276" s="115"/>
    </row>
    <row r="3277" spans="1:1" x14ac:dyDescent="0.25">
      <c r="A3277" s="115"/>
    </row>
    <row r="3278" spans="1:1" x14ac:dyDescent="0.25">
      <c r="A3278" s="115"/>
    </row>
    <row r="3279" spans="1:1" x14ac:dyDescent="0.25">
      <c r="A3279" s="115"/>
    </row>
    <row r="3280" spans="1:1" x14ac:dyDescent="0.25">
      <c r="A3280" s="115"/>
    </row>
    <row r="3281" spans="1:1" x14ac:dyDescent="0.25">
      <c r="A3281" s="115"/>
    </row>
    <row r="3282" spans="1:1" x14ac:dyDescent="0.25">
      <c r="A3282" s="115"/>
    </row>
    <row r="3283" spans="1:1" x14ac:dyDescent="0.25">
      <c r="A3283" s="115"/>
    </row>
    <row r="3284" spans="1:1" x14ac:dyDescent="0.25">
      <c r="A3284" s="115"/>
    </row>
    <row r="3285" spans="1:1" x14ac:dyDescent="0.25">
      <c r="A3285" s="115"/>
    </row>
    <row r="3286" spans="1:1" x14ac:dyDescent="0.25">
      <c r="A3286" s="115"/>
    </row>
    <row r="3287" spans="1:1" x14ac:dyDescent="0.25">
      <c r="A3287" s="115"/>
    </row>
    <row r="3288" spans="1:1" x14ac:dyDescent="0.25">
      <c r="A3288" s="115"/>
    </row>
    <row r="3289" spans="1:1" x14ac:dyDescent="0.25">
      <c r="A3289" s="115"/>
    </row>
    <row r="3290" spans="1:1" x14ac:dyDescent="0.25">
      <c r="A3290" s="115"/>
    </row>
    <row r="3291" spans="1:1" x14ac:dyDescent="0.25">
      <c r="A3291" s="115"/>
    </row>
    <row r="3292" spans="1:1" x14ac:dyDescent="0.25">
      <c r="A3292" s="115"/>
    </row>
    <row r="3293" spans="1:1" x14ac:dyDescent="0.25">
      <c r="A3293" s="115"/>
    </row>
    <row r="3294" spans="1:1" x14ac:dyDescent="0.25">
      <c r="A3294" s="115"/>
    </row>
    <row r="3295" spans="1:1" x14ac:dyDescent="0.25">
      <c r="A3295" s="115"/>
    </row>
    <row r="3296" spans="1:1" x14ac:dyDescent="0.25">
      <c r="A3296" s="115"/>
    </row>
    <row r="3297" spans="1:1" x14ac:dyDescent="0.25">
      <c r="A3297" s="115"/>
    </row>
    <row r="3298" spans="1:1" x14ac:dyDescent="0.25">
      <c r="A3298" s="115"/>
    </row>
    <row r="3299" spans="1:1" x14ac:dyDescent="0.25">
      <c r="A3299" s="115"/>
    </row>
    <row r="3300" spans="1:1" x14ac:dyDescent="0.25">
      <c r="A3300" s="115"/>
    </row>
    <row r="3301" spans="1:1" x14ac:dyDescent="0.25">
      <c r="A3301" s="115"/>
    </row>
    <row r="3302" spans="1:1" x14ac:dyDescent="0.25">
      <c r="A3302" s="115"/>
    </row>
    <row r="3303" spans="1:1" x14ac:dyDescent="0.25">
      <c r="A3303" s="115"/>
    </row>
    <row r="3304" spans="1:1" x14ac:dyDescent="0.25">
      <c r="A3304" s="115"/>
    </row>
    <row r="3305" spans="1:1" x14ac:dyDescent="0.25">
      <c r="A3305" s="115"/>
    </row>
    <row r="3306" spans="1:1" x14ac:dyDescent="0.25">
      <c r="A3306" s="115"/>
    </row>
    <row r="3307" spans="1:1" x14ac:dyDescent="0.25">
      <c r="A3307" s="115"/>
    </row>
    <row r="3308" spans="1:1" x14ac:dyDescent="0.25">
      <c r="A3308" s="115"/>
    </row>
    <row r="3309" spans="1:1" x14ac:dyDescent="0.25">
      <c r="A3309" s="115"/>
    </row>
    <row r="3310" spans="1:1" x14ac:dyDescent="0.25">
      <c r="A3310" s="115"/>
    </row>
    <row r="3311" spans="1:1" x14ac:dyDescent="0.25">
      <c r="A3311" s="115"/>
    </row>
    <row r="3312" spans="1:1" x14ac:dyDescent="0.25">
      <c r="A3312" s="115"/>
    </row>
    <row r="3313" spans="1:1" x14ac:dyDescent="0.25">
      <c r="A3313" s="115"/>
    </row>
    <row r="3314" spans="1:1" x14ac:dyDescent="0.25">
      <c r="A3314" s="115"/>
    </row>
    <row r="3315" spans="1:1" x14ac:dyDescent="0.25">
      <c r="A3315" s="115"/>
    </row>
    <row r="3316" spans="1:1" x14ac:dyDescent="0.25">
      <c r="A3316" s="115"/>
    </row>
    <row r="3317" spans="1:1" x14ac:dyDescent="0.25">
      <c r="A3317" s="115"/>
    </row>
    <row r="3318" spans="1:1" x14ac:dyDescent="0.25">
      <c r="A3318" s="115"/>
    </row>
    <row r="3319" spans="1:1" x14ac:dyDescent="0.25">
      <c r="A3319" s="115"/>
    </row>
    <row r="3320" spans="1:1" x14ac:dyDescent="0.25">
      <c r="A3320" s="115"/>
    </row>
    <row r="3321" spans="1:1" x14ac:dyDescent="0.25">
      <c r="A3321" s="115"/>
    </row>
    <row r="3322" spans="1:1" x14ac:dyDescent="0.25">
      <c r="A3322" s="115"/>
    </row>
    <row r="3323" spans="1:1" x14ac:dyDescent="0.25">
      <c r="A3323" s="115"/>
    </row>
    <row r="3324" spans="1:1" x14ac:dyDescent="0.25">
      <c r="A3324" s="115"/>
    </row>
    <row r="3325" spans="1:1" x14ac:dyDescent="0.25">
      <c r="A3325" s="115"/>
    </row>
    <row r="3326" spans="1:1" x14ac:dyDescent="0.25">
      <c r="A3326" s="115"/>
    </row>
    <row r="3327" spans="1:1" x14ac:dyDescent="0.25">
      <c r="A3327" s="115"/>
    </row>
    <row r="3328" spans="1:1" x14ac:dyDescent="0.25">
      <c r="A3328" s="115"/>
    </row>
    <row r="3329" spans="1:1" x14ac:dyDescent="0.25">
      <c r="A3329" s="115"/>
    </row>
    <row r="3330" spans="1:1" x14ac:dyDescent="0.25">
      <c r="A3330" s="115"/>
    </row>
    <row r="3331" spans="1:1" x14ac:dyDescent="0.25">
      <c r="A3331" s="115"/>
    </row>
    <row r="3332" spans="1:1" x14ac:dyDescent="0.25">
      <c r="A3332" s="115"/>
    </row>
    <row r="3333" spans="1:1" x14ac:dyDescent="0.25">
      <c r="A3333" s="115"/>
    </row>
    <row r="3334" spans="1:1" x14ac:dyDescent="0.25">
      <c r="A3334" s="115"/>
    </row>
    <row r="3335" spans="1:1" x14ac:dyDescent="0.25">
      <c r="A3335" s="115"/>
    </row>
    <row r="3336" spans="1:1" x14ac:dyDescent="0.25">
      <c r="A3336" s="115"/>
    </row>
    <row r="3337" spans="1:1" x14ac:dyDescent="0.25">
      <c r="A3337" s="115"/>
    </row>
    <row r="3338" spans="1:1" x14ac:dyDescent="0.25">
      <c r="A3338" s="115"/>
    </row>
    <row r="3339" spans="1:1" x14ac:dyDescent="0.25">
      <c r="A3339" s="115"/>
    </row>
    <row r="3340" spans="1:1" x14ac:dyDescent="0.25">
      <c r="A3340" s="115"/>
    </row>
    <row r="3341" spans="1:1" x14ac:dyDescent="0.25">
      <c r="A3341" s="115"/>
    </row>
    <row r="3342" spans="1:1" x14ac:dyDescent="0.25">
      <c r="A3342" s="115"/>
    </row>
    <row r="3343" spans="1:1" x14ac:dyDescent="0.25">
      <c r="A3343" s="115"/>
    </row>
    <row r="3344" spans="1:1" x14ac:dyDescent="0.25">
      <c r="A3344" s="115"/>
    </row>
    <row r="3345" spans="1:1" x14ac:dyDescent="0.25">
      <c r="A3345" s="115"/>
    </row>
    <row r="3346" spans="1:1" x14ac:dyDescent="0.25">
      <c r="A3346" s="115"/>
    </row>
    <row r="3347" spans="1:1" x14ac:dyDescent="0.25">
      <c r="A3347" s="115"/>
    </row>
    <row r="3348" spans="1:1" x14ac:dyDescent="0.25">
      <c r="A3348" s="115"/>
    </row>
    <row r="3349" spans="1:1" x14ac:dyDescent="0.25">
      <c r="A3349" s="115"/>
    </row>
    <row r="3350" spans="1:1" x14ac:dyDescent="0.25">
      <c r="A3350" s="115"/>
    </row>
    <row r="3351" spans="1:1" x14ac:dyDescent="0.25">
      <c r="A3351" s="115"/>
    </row>
    <row r="3352" spans="1:1" x14ac:dyDescent="0.25">
      <c r="A3352" s="115"/>
    </row>
    <row r="3353" spans="1:1" x14ac:dyDescent="0.25">
      <c r="A3353" s="115"/>
    </row>
    <row r="3354" spans="1:1" x14ac:dyDescent="0.25">
      <c r="A3354" s="115"/>
    </row>
    <row r="3355" spans="1:1" x14ac:dyDescent="0.25">
      <c r="A3355" s="115"/>
    </row>
    <row r="3356" spans="1:1" x14ac:dyDescent="0.25">
      <c r="A3356" s="115"/>
    </row>
    <row r="3357" spans="1:1" x14ac:dyDescent="0.25">
      <c r="A3357" s="115"/>
    </row>
    <row r="3358" spans="1:1" x14ac:dyDescent="0.25">
      <c r="A3358" s="115"/>
    </row>
    <row r="3359" spans="1:1" x14ac:dyDescent="0.25">
      <c r="A3359" s="115"/>
    </row>
    <row r="3360" spans="1:1" x14ac:dyDescent="0.25">
      <c r="A3360" s="115"/>
    </row>
    <row r="3361" spans="1:1" x14ac:dyDescent="0.25">
      <c r="A3361" s="115"/>
    </row>
    <row r="3362" spans="1:1" x14ac:dyDescent="0.25">
      <c r="A3362" s="115"/>
    </row>
    <row r="3363" spans="1:1" x14ac:dyDescent="0.25">
      <c r="A3363" s="115"/>
    </row>
    <row r="3364" spans="1:1" x14ac:dyDescent="0.25">
      <c r="A3364" s="115"/>
    </row>
    <row r="3365" spans="1:1" x14ac:dyDescent="0.25">
      <c r="A3365" s="115"/>
    </row>
    <row r="3366" spans="1:1" x14ac:dyDescent="0.25">
      <c r="A3366" s="115"/>
    </row>
    <row r="3367" spans="1:1" x14ac:dyDescent="0.25">
      <c r="A3367" s="115"/>
    </row>
    <row r="3368" spans="1:1" x14ac:dyDescent="0.25">
      <c r="A3368" s="115"/>
    </row>
    <row r="3369" spans="1:1" x14ac:dyDescent="0.25">
      <c r="A3369" s="115"/>
    </row>
    <row r="3370" spans="1:1" x14ac:dyDescent="0.25">
      <c r="A3370" s="115"/>
    </row>
    <row r="3371" spans="1:1" x14ac:dyDescent="0.25">
      <c r="A3371" s="115"/>
    </row>
    <row r="3372" spans="1:1" x14ac:dyDescent="0.25">
      <c r="A3372" s="115"/>
    </row>
    <row r="3373" spans="1:1" x14ac:dyDescent="0.25">
      <c r="A3373" s="115"/>
    </row>
    <row r="3374" spans="1:1" x14ac:dyDescent="0.25">
      <c r="A3374" s="115"/>
    </row>
    <row r="3375" spans="1:1" x14ac:dyDescent="0.25">
      <c r="A3375" s="115"/>
    </row>
    <row r="3376" spans="1:1" x14ac:dyDescent="0.25">
      <c r="A3376" s="115"/>
    </row>
    <row r="3377" spans="1:1" x14ac:dyDescent="0.25">
      <c r="A3377" s="115"/>
    </row>
    <row r="3378" spans="1:1" x14ac:dyDescent="0.25">
      <c r="A3378" s="115"/>
    </row>
    <row r="3379" spans="1:1" x14ac:dyDescent="0.25">
      <c r="A3379" s="115"/>
    </row>
    <row r="3380" spans="1:1" x14ac:dyDescent="0.25">
      <c r="A3380" s="115"/>
    </row>
    <row r="3381" spans="1:1" x14ac:dyDescent="0.25">
      <c r="A3381" s="115"/>
    </row>
    <row r="3382" spans="1:1" x14ac:dyDescent="0.25">
      <c r="A3382" s="115"/>
    </row>
    <row r="3383" spans="1:1" x14ac:dyDescent="0.25">
      <c r="A3383" s="115"/>
    </row>
    <row r="3384" spans="1:1" x14ac:dyDescent="0.25">
      <c r="A3384" s="115"/>
    </row>
    <row r="3385" spans="1:1" x14ac:dyDescent="0.25">
      <c r="A3385" s="115"/>
    </row>
    <row r="3386" spans="1:1" x14ac:dyDescent="0.25">
      <c r="A3386" s="115"/>
    </row>
    <row r="3387" spans="1:1" x14ac:dyDescent="0.25">
      <c r="A3387" s="115"/>
    </row>
    <row r="3388" spans="1:1" x14ac:dyDescent="0.25">
      <c r="A3388" s="115"/>
    </row>
    <row r="3389" spans="1:1" x14ac:dyDescent="0.25">
      <c r="A3389" s="115"/>
    </row>
    <row r="3390" spans="1:1" x14ac:dyDescent="0.25">
      <c r="A3390" s="115"/>
    </row>
    <row r="3391" spans="1:1" x14ac:dyDescent="0.25">
      <c r="A3391" s="115"/>
    </row>
    <row r="3392" spans="1:1" x14ac:dyDescent="0.25">
      <c r="A3392" s="115"/>
    </row>
    <row r="3393" spans="1:1" x14ac:dyDescent="0.25">
      <c r="A3393" s="115"/>
    </row>
    <row r="3394" spans="1:1" x14ac:dyDescent="0.25">
      <c r="A3394" s="115"/>
    </row>
    <row r="3395" spans="1:1" x14ac:dyDescent="0.25">
      <c r="A3395" s="115"/>
    </row>
    <row r="3396" spans="1:1" x14ac:dyDescent="0.25">
      <c r="A3396" s="115"/>
    </row>
    <row r="3397" spans="1:1" x14ac:dyDescent="0.25">
      <c r="A3397" s="115"/>
    </row>
    <row r="3398" spans="1:1" x14ac:dyDescent="0.25">
      <c r="A3398" s="115"/>
    </row>
    <row r="3399" spans="1:1" x14ac:dyDescent="0.25">
      <c r="A3399" s="115"/>
    </row>
    <row r="3400" spans="1:1" x14ac:dyDescent="0.25">
      <c r="A3400" s="115"/>
    </row>
    <row r="3401" spans="1:1" x14ac:dyDescent="0.25">
      <c r="A3401" s="115"/>
    </row>
    <row r="3402" spans="1:1" x14ac:dyDescent="0.25">
      <c r="A3402" s="115"/>
    </row>
    <row r="3403" spans="1:1" x14ac:dyDescent="0.25">
      <c r="A3403" s="115"/>
    </row>
    <row r="3404" spans="1:1" x14ac:dyDescent="0.25">
      <c r="A3404" s="115"/>
    </row>
    <row r="3405" spans="1:1" x14ac:dyDescent="0.25">
      <c r="A3405" s="115"/>
    </row>
    <row r="3406" spans="1:1" x14ac:dyDescent="0.25">
      <c r="A3406" s="115"/>
    </row>
    <row r="3407" spans="1:1" x14ac:dyDescent="0.25">
      <c r="A3407" s="115"/>
    </row>
    <row r="3408" spans="1:1" x14ac:dyDescent="0.25">
      <c r="A3408" s="115"/>
    </row>
    <row r="3409" spans="1:1" x14ac:dyDescent="0.25">
      <c r="A3409" s="115"/>
    </row>
    <row r="3410" spans="1:1" x14ac:dyDescent="0.25">
      <c r="A3410" s="115"/>
    </row>
    <row r="3411" spans="1:1" x14ac:dyDescent="0.25">
      <c r="A3411" s="115"/>
    </row>
    <row r="3412" spans="1:1" x14ac:dyDescent="0.25">
      <c r="A3412" s="115"/>
    </row>
    <row r="3413" spans="1:1" x14ac:dyDescent="0.25">
      <c r="A3413" s="115"/>
    </row>
    <row r="3414" spans="1:1" x14ac:dyDescent="0.25">
      <c r="A3414" s="115"/>
    </row>
    <row r="3415" spans="1:1" x14ac:dyDescent="0.25">
      <c r="A3415" s="115"/>
    </row>
    <row r="3416" spans="1:1" x14ac:dyDescent="0.25">
      <c r="A3416" s="115"/>
    </row>
    <row r="3417" spans="1:1" x14ac:dyDescent="0.25">
      <c r="A3417" s="115"/>
    </row>
    <row r="3418" spans="1:1" x14ac:dyDescent="0.25">
      <c r="A3418" s="115"/>
    </row>
    <row r="3419" spans="1:1" x14ac:dyDescent="0.25">
      <c r="A3419" s="115"/>
    </row>
    <row r="3420" spans="1:1" x14ac:dyDescent="0.25">
      <c r="A3420" s="115"/>
    </row>
    <row r="3421" spans="1:1" x14ac:dyDescent="0.25">
      <c r="A3421" s="115"/>
    </row>
    <row r="3422" spans="1:1" x14ac:dyDescent="0.25">
      <c r="A3422" s="115"/>
    </row>
    <row r="3423" spans="1:1" x14ac:dyDescent="0.25">
      <c r="A3423" s="115"/>
    </row>
    <row r="3424" spans="1:1" x14ac:dyDescent="0.25">
      <c r="A3424" s="115"/>
    </row>
    <row r="3425" spans="1:1" x14ac:dyDescent="0.25">
      <c r="A3425" s="115"/>
    </row>
    <row r="3426" spans="1:1" x14ac:dyDescent="0.25">
      <c r="A3426" s="115"/>
    </row>
    <row r="3427" spans="1:1" x14ac:dyDescent="0.25">
      <c r="A3427" s="115"/>
    </row>
    <row r="3428" spans="1:1" x14ac:dyDescent="0.25">
      <c r="A3428" s="115"/>
    </row>
    <row r="3429" spans="1:1" x14ac:dyDescent="0.25">
      <c r="A3429" s="115"/>
    </row>
    <row r="3430" spans="1:1" x14ac:dyDescent="0.25">
      <c r="A3430" s="115"/>
    </row>
    <row r="3431" spans="1:1" x14ac:dyDescent="0.25">
      <c r="A3431" s="115"/>
    </row>
    <row r="3432" spans="1:1" x14ac:dyDescent="0.25">
      <c r="A3432" s="115"/>
    </row>
    <row r="3433" spans="1:1" x14ac:dyDescent="0.25">
      <c r="A3433" s="115"/>
    </row>
    <row r="3434" spans="1:1" x14ac:dyDescent="0.25">
      <c r="A3434" s="115"/>
    </row>
    <row r="3435" spans="1:1" x14ac:dyDescent="0.25">
      <c r="A3435" s="115"/>
    </row>
    <row r="3436" spans="1:1" x14ac:dyDescent="0.25">
      <c r="A3436" s="115"/>
    </row>
    <row r="3437" spans="1:1" x14ac:dyDescent="0.25">
      <c r="A3437" s="115"/>
    </row>
    <row r="3438" spans="1:1" x14ac:dyDescent="0.25">
      <c r="A3438" s="115"/>
    </row>
    <row r="3439" spans="1:1" x14ac:dyDescent="0.25">
      <c r="A3439" s="115"/>
    </row>
    <row r="3440" spans="1:1" x14ac:dyDescent="0.25">
      <c r="A3440" s="115"/>
    </row>
    <row r="3441" spans="1:1" x14ac:dyDescent="0.25">
      <c r="A3441" s="115"/>
    </row>
    <row r="3442" spans="1:1" x14ac:dyDescent="0.25">
      <c r="A3442" s="115"/>
    </row>
    <row r="3443" spans="1:1" x14ac:dyDescent="0.25">
      <c r="A3443" s="115"/>
    </row>
    <row r="3444" spans="1:1" x14ac:dyDescent="0.25">
      <c r="A3444" s="115"/>
    </row>
    <row r="3445" spans="1:1" x14ac:dyDescent="0.25">
      <c r="A3445" s="115"/>
    </row>
    <row r="3446" spans="1:1" x14ac:dyDescent="0.25">
      <c r="A3446" s="115"/>
    </row>
    <row r="3447" spans="1:1" x14ac:dyDescent="0.25">
      <c r="A3447" s="115"/>
    </row>
    <row r="3448" spans="1:1" x14ac:dyDescent="0.25">
      <c r="A3448" s="115"/>
    </row>
    <row r="3449" spans="1:1" x14ac:dyDescent="0.25">
      <c r="A3449" s="115"/>
    </row>
    <row r="3450" spans="1:1" x14ac:dyDescent="0.25">
      <c r="A3450" s="115"/>
    </row>
    <row r="3451" spans="1:1" x14ac:dyDescent="0.25">
      <c r="A3451" s="115"/>
    </row>
    <row r="3452" spans="1:1" x14ac:dyDescent="0.25">
      <c r="A3452" s="115"/>
    </row>
    <row r="3453" spans="1:1" x14ac:dyDescent="0.25">
      <c r="A3453" s="115"/>
    </row>
    <row r="3454" spans="1:1" x14ac:dyDescent="0.25">
      <c r="A3454" s="115"/>
    </row>
    <row r="3455" spans="1:1" x14ac:dyDescent="0.25">
      <c r="A3455" s="115"/>
    </row>
    <row r="3456" spans="1:1" x14ac:dyDescent="0.25">
      <c r="A3456" s="115"/>
    </row>
    <row r="3457" spans="1:1" x14ac:dyDescent="0.25">
      <c r="A3457" s="115"/>
    </row>
    <row r="3458" spans="1:1" x14ac:dyDescent="0.25">
      <c r="A3458" s="115"/>
    </row>
    <row r="3459" spans="1:1" x14ac:dyDescent="0.25">
      <c r="A3459" s="115"/>
    </row>
    <row r="3460" spans="1:1" x14ac:dyDescent="0.25">
      <c r="A3460" s="115"/>
    </row>
    <row r="3461" spans="1:1" x14ac:dyDescent="0.25">
      <c r="A3461" s="115"/>
    </row>
    <row r="3462" spans="1:1" x14ac:dyDescent="0.25">
      <c r="A3462" s="115"/>
    </row>
    <row r="3463" spans="1:1" x14ac:dyDescent="0.25">
      <c r="A3463" s="115"/>
    </row>
    <row r="3464" spans="1:1" x14ac:dyDescent="0.25">
      <c r="A3464" s="115"/>
    </row>
    <row r="3465" spans="1:1" x14ac:dyDescent="0.25">
      <c r="A3465" s="115"/>
    </row>
    <row r="3466" spans="1:1" x14ac:dyDescent="0.25">
      <c r="A3466" s="115"/>
    </row>
    <row r="3467" spans="1:1" x14ac:dyDescent="0.25">
      <c r="A3467" s="115"/>
    </row>
    <row r="3468" spans="1:1" x14ac:dyDescent="0.25">
      <c r="A3468" s="115"/>
    </row>
    <row r="3469" spans="1:1" x14ac:dyDescent="0.25">
      <c r="A3469" s="115"/>
    </row>
    <row r="3470" spans="1:1" x14ac:dyDescent="0.25">
      <c r="A3470" s="115"/>
    </row>
    <row r="3471" spans="1:1" x14ac:dyDescent="0.25">
      <c r="A3471" s="115"/>
    </row>
    <row r="3472" spans="1:1" x14ac:dyDescent="0.25">
      <c r="A3472" s="115"/>
    </row>
    <row r="3473" spans="1:1" x14ac:dyDescent="0.25">
      <c r="A3473" s="115"/>
    </row>
    <row r="3474" spans="1:1" x14ac:dyDescent="0.25">
      <c r="A3474" s="115"/>
    </row>
    <row r="3475" spans="1:1" x14ac:dyDescent="0.25">
      <c r="A3475" s="115"/>
    </row>
    <row r="3476" spans="1:1" x14ac:dyDescent="0.25">
      <c r="A3476" s="115"/>
    </row>
    <row r="3477" spans="1:1" x14ac:dyDescent="0.25">
      <c r="A3477" s="115"/>
    </row>
    <row r="3478" spans="1:1" x14ac:dyDescent="0.25">
      <c r="A3478" s="115"/>
    </row>
    <row r="3479" spans="1:1" x14ac:dyDescent="0.25">
      <c r="A3479" s="115"/>
    </row>
    <row r="3480" spans="1:1" x14ac:dyDescent="0.25">
      <c r="A3480" s="115"/>
    </row>
    <row r="3481" spans="1:1" x14ac:dyDescent="0.25">
      <c r="A3481" s="115"/>
    </row>
    <row r="3482" spans="1:1" x14ac:dyDescent="0.25">
      <c r="A3482" s="115"/>
    </row>
    <row r="3483" spans="1:1" x14ac:dyDescent="0.25">
      <c r="A3483" s="115"/>
    </row>
    <row r="3484" spans="1:1" x14ac:dyDescent="0.25">
      <c r="A3484" s="115"/>
    </row>
    <row r="3485" spans="1:1" x14ac:dyDescent="0.25">
      <c r="A3485" s="115"/>
    </row>
    <row r="3486" spans="1:1" x14ac:dyDescent="0.25">
      <c r="A3486" s="115"/>
    </row>
    <row r="3487" spans="1:1" x14ac:dyDescent="0.25">
      <c r="A3487" s="115"/>
    </row>
    <row r="3488" spans="1:1" x14ac:dyDescent="0.25">
      <c r="A3488" s="115"/>
    </row>
    <row r="3489" spans="1:1" x14ac:dyDescent="0.25">
      <c r="A3489" s="115"/>
    </row>
    <row r="3490" spans="1:1" x14ac:dyDescent="0.25">
      <c r="A3490" s="115"/>
    </row>
    <row r="3491" spans="1:1" x14ac:dyDescent="0.25">
      <c r="A3491" s="115"/>
    </row>
    <row r="3492" spans="1:1" x14ac:dyDescent="0.25">
      <c r="A3492" s="115"/>
    </row>
    <row r="3493" spans="1:1" x14ac:dyDescent="0.25">
      <c r="A3493" s="115"/>
    </row>
    <row r="3494" spans="1:1" x14ac:dyDescent="0.25">
      <c r="A3494" s="115"/>
    </row>
    <row r="3495" spans="1:1" x14ac:dyDescent="0.25">
      <c r="A3495" s="115"/>
    </row>
    <row r="3496" spans="1:1" x14ac:dyDescent="0.25">
      <c r="A3496" s="115"/>
    </row>
    <row r="3497" spans="1:1" x14ac:dyDescent="0.25">
      <c r="A3497" s="115"/>
    </row>
    <row r="3498" spans="1:1" x14ac:dyDescent="0.25">
      <c r="A3498" s="115"/>
    </row>
    <row r="3499" spans="1:1" x14ac:dyDescent="0.25">
      <c r="A3499" s="115"/>
    </row>
    <row r="3500" spans="1:1" x14ac:dyDescent="0.25">
      <c r="A3500" s="115"/>
    </row>
    <row r="3501" spans="1:1" x14ac:dyDescent="0.25">
      <c r="A3501" s="115"/>
    </row>
    <row r="3502" spans="1:1" x14ac:dyDescent="0.25">
      <c r="A3502" s="115"/>
    </row>
    <row r="3503" spans="1:1" x14ac:dyDescent="0.25">
      <c r="A3503" s="115"/>
    </row>
    <row r="3504" spans="1:1" x14ac:dyDescent="0.25">
      <c r="A3504" s="115"/>
    </row>
    <row r="3505" spans="1:1" x14ac:dyDescent="0.25">
      <c r="A3505" s="115"/>
    </row>
    <row r="3506" spans="1:1" x14ac:dyDescent="0.25">
      <c r="A3506" s="115"/>
    </row>
    <row r="3507" spans="1:1" x14ac:dyDescent="0.25">
      <c r="A3507" s="115"/>
    </row>
    <row r="3508" spans="1:1" x14ac:dyDescent="0.25">
      <c r="A3508" s="115"/>
    </row>
    <row r="3509" spans="1:1" x14ac:dyDescent="0.25">
      <c r="A3509" s="115"/>
    </row>
    <row r="3510" spans="1:1" x14ac:dyDescent="0.25">
      <c r="A3510" s="115"/>
    </row>
    <row r="3511" spans="1:1" x14ac:dyDescent="0.25">
      <c r="A3511" s="115"/>
    </row>
    <row r="3512" spans="1:1" x14ac:dyDescent="0.25">
      <c r="A3512" s="115"/>
    </row>
    <row r="3513" spans="1:1" x14ac:dyDescent="0.25">
      <c r="A3513" s="115"/>
    </row>
    <row r="3514" spans="1:1" x14ac:dyDescent="0.25">
      <c r="A3514" s="115"/>
    </row>
    <row r="3515" spans="1:1" x14ac:dyDescent="0.25">
      <c r="A3515" s="115"/>
    </row>
    <row r="3516" spans="1:1" x14ac:dyDescent="0.25">
      <c r="A3516" s="115"/>
    </row>
    <row r="3517" spans="1:1" x14ac:dyDescent="0.25">
      <c r="A3517" s="115"/>
    </row>
    <row r="3518" spans="1:1" x14ac:dyDescent="0.25">
      <c r="A3518" s="115"/>
    </row>
    <row r="3519" spans="1:1" x14ac:dyDescent="0.25">
      <c r="A3519" s="115"/>
    </row>
    <row r="3520" spans="1:1" x14ac:dyDescent="0.25">
      <c r="A3520" s="115"/>
    </row>
    <row r="3521" spans="1:1" x14ac:dyDescent="0.25">
      <c r="A3521" s="115"/>
    </row>
    <row r="3522" spans="1:1" x14ac:dyDescent="0.25">
      <c r="A3522" s="115"/>
    </row>
    <row r="3523" spans="1:1" x14ac:dyDescent="0.25">
      <c r="A3523" s="115"/>
    </row>
    <row r="3524" spans="1:1" x14ac:dyDescent="0.25">
      <c r="A3524" s="115"/>
    </row>
    <row r="3525" spans="1:1" x14ac:dyDescent="0.25">
      <c r="A3525" s="115"/>
    </row>
    <row r="3526" spans="1:1" x14ac:dyDescent="0.25">
      <c r="A3526" s="115"/>
    </row>
    <row r="3527" spans="1:1" x14ac:dyDescent="0.25">
      <c r="A3527" s="115"/>
    </row>
    <row r="3528" spans="1:1" x14ac:dyDescent="0.25">
      <c r="A3528" s="115"/>
    </row>
    <row r="3529" spans="1:1" x14ac:dyDescent="0.25">
      <c r="A3529" s="115"/>
    </row>
    <row r="3530" spans="1:1" x14ac:dyDescent="0.25">
      <c r="A3530" s="115"/>
    </row>
    <row r="3531" spans="1:1" x14ac:dyDescent="0.25">
      <c r="A3531" s="115"/>
    </row>
    <row r="3532" spans="1:1" x14ac:dyDescent="0.25">
      <c r="A3532" s="115"/>
    </row>
    <row r="3533" spans="1:1" x14ac:dyDescent="0.25">
      <c r="A3533" s="115"/>
    </row>
    <row r="3534" spans="1:1" x14ac:dyDescent="0.25">
      <c r="A3534" s="115"/>
    </row>
    <row r="3535" spans="1:1" x14ac:dyDescent="0.25">
      <c r="A3535" s="115"/>
    </row>
    <row r="3536" spans="1:1" x14ac:dyDescent="0.25">
      <c r="A3536" s="115"/>
    </row>
    <row r="3537" spans="1:1" x14ac:dyDescent="0.25">
      <c r="A3537" s="115"/>
    </row>
    <row r="3538" spans="1:1" x14ac:dyDescent="0.25">
      <c r="A3538" s="115"/>
    </row>
    <row r="3539" spans="1:1" x14ac:dyDescent="0.25">
      <c r="A3539" s="115"/>
    </row>
    <row r="3540" spans="1:1" x14ac:dyDescent="0.25">
      <c r="A3540" s="115"/>
    </row>
    <row r="3541" spans="1:1" x14ac:dyDescent="0.25">
      <c r="A3541" s="115"/>
    </row>
    <row r="3542" spans="1:1" x14ac:dyDescent="0.25">
      <c r="A3542" s="115"/>
    </row>
    <row r="3543" spans="1:1" x14ac:dyDescent="0.25">
      <c r="A3543" s="115"/>
    </row>
    <row r="3544" spans="1:1" x14ac:dyDescent="0.25">
      <c r="A3544" s="115"/>
    </row>
    <row r="3545" spans="1:1" x14ac:dyDescent="0.25">
      <c r="A3545" s="115"/>
    </row>
    <row r="3546" spans="1:1" x14ac:dyDescent="0.25">
      <c r="A3546" s="115"/>
    </row>
    <row r="3547" spans="1:1" x14ac:dyDescent="0.25">
      <c r="A3547" s="115"/>
    </row>
    <row r="3548" spans="1:1" x14ac:dyDescent="0.25">
      <c r="A3548" s="115"/>
    </row>
    <row r="3549" spans="1:1" x14ac:dyDescent="0.25">
      <c r="A3549" s="115"/>
    </row>
    <row r="3550" spans="1:1" x14ac:dyDescent="0.25">
      <c r="A3550" s="115"/>
    </row>
    <row r="3551" spans="1:1" x14ac:dyDescent="0.25">
      <c r="A3551" s="115"/>
    </row>
    <row r="3552" spans="1:1" x14ac:dyDescent="0.25">
      <c r="A3552" s="115"/>
    </row>
    <row r="3553" spans="1:1" x14ac:dyDescent="0.25">
      <c r="A3553" s="115"/>
    </row>
    <row r="3554" spans="1:1" x14ac:dyDescent="0.25">
      <c r="A3554" s="115"/>
    </row>
    <row r="3555" spans="1:1" x14ac:dyDescent="0.25">
      <c r="A3555" s="115"/>
    </row>
    <row r="3556" spans="1:1" x14ac:dyDescent="0.25">
      <c r="A3556" s="115"/>
    </row>
    <row r="3557" spans="1:1" x14ac:dyDescent="0.25">
      <c r="A3557" s="115"/>
    </row>
    <row r="3558" spans="1:1" x14ac:dyDescent="0.25">
      <c r="A3558" s="115"/>
    </row>
    <row r="3559" spans="1:1" x14ac:dyDescent="0.25">
      <c r="A3559" s="115"/>
    </row>
    <row r="3560" spans="1:1" x14ac:dyDescent="0.25">
      <c r="A3560" s="115"/>
    </row>
    <row r="3561" spans="1:1" x14ac:dyDescent="0.25">
      <c r="A3561" s="115"/>
    </row>
    <row r="3562" spans="1:1" x14ac:dyDescent="0.25">
      <c r="A3562" s="115"/>
    </row>
    <row r="3563" spans="1:1" x14ac:dyDescent="0.25">
      <c r="A3563" s="115"/>
    </row>
    <row r="3564" spans="1:1" x14ac:dyDescent="0.25">
      <c r="A3564" s="115"/>
    </row>
    <row r="3565" spans="1:1" x14ac:dyDescent="0.25">
      <c r="A3565" s="115"/>
    </row>
    <row r="3566" spans="1:1" x14ac:dyDescent="0.25">
      <c r="A3566" s="115"/>
    </row>
    <row r="3567" spans="1:1" x14ac:dyDescent="0.25">
      <c r="A3567" s="115"/>
    </row>
    <row r="3568" spans="1:1" x14ac:dyDescent="0.25">
      <c r="A3568" s="115"/>
    </row>
    <row r="3569" spans="1:1" x14ac:dyDescent="0.25">
      <c r="A3569" s="115"/>
    </row>
    <row r="3570" spans="1:1" x14ac:dyDescent="0.25">
      <c r="A3570" s="115"/>
    </row>
    <row r="3571" spans="1:1" x14ac:dyDescent="0.25">
      <c r="A3571" s="115"/>
    </row>
    <row r="3572" spans="1:1" x14ac:dyDescent="0.25">
      <c r="A3572" s="115"/>
    </row>
    <row r="3573" spans="1:1" x14ac:dyDescent="0.25">
      <c r="A3573" s="115"/>
    </row>
    <row r="3574" spans="1:1" x14ac:dyDescent="0.25">
      <c r="A3574" s="115"/>
    </row>
    <row r="3575" spans="1:1" x14ac:dyDescent="0.25">
      <c r="A3575" s="115"/>
    </row>
    <row r="3576" spans="1:1" x14ac:dyDescent="0.25">
      <c r="A3576" s="115"/>
    </row>
    <row r="3577" spans="1:1" x14ac:dyDescent="0.25">
      <c r="A3577" s="115"/>
    </row>
    <row r="3578" spans="1:1" x14ac:dyDescent="0.25">
      <c r="A3578" s="115"/>
    </row>
    <row r="3579" spans="1:1" x14ac:dyDescent="0.25">
      <c r="A3579" s="115"/>
    </row>
    <row r="3580" spans="1:1" x14ac:dyDescent="0.25">
      <c r="A3580" s="115"/>
    </row>
    <row r="3581" spans="1:1" x14ac:dyDescent="0.25">
      <c r="A3581" s="115"/>
    </row>
    <row r="3582" spans="1:1" x14ac:dyDescent="0.25">
      <c r="A3582" s="115"/>
    </row>
    <row r="3583" spans="1:1" x14ac:dyDescent="0.25">
      <c r="A3583" s="115"/>
    </row>
    <row r="3584" spans="1:1" x14ac:dyDescent="0.25">
      <c r="A3584" s="115"/>
    </row>
    <row r="3585" spans="1:1" x14ac:dyDescent="0.25">
      <c r="A3585" s="115"/>
    </row>
    <row r="3586" spans="1:1" x14ac:dyDescent="0.25">
      <c r="A3586" s="115"/>
    </row>
    <row r="3587" spans="1:1" x14ac:dyDescent="0.25">
      <c r="A3587" s="115"/>
    </row>
    <row r="3588" spans="1:1" x14ac:dyDescent="0.25">
      <c r="A3588" s="115"/>
    </row>
    <row r="3589" spans="1:1" x14ac:dyDescent="0.25">
      <c r="A3589" s="115"/>
    </row>
    <row r="3590" spans="1:1" x14ac:dyDescent="0.25">
      <c r="A3590" s="115"/>
    </row>
    <row r="3591" spans="1:1" x14ac:dyDescent="0.25">
      <c r="A3591" s="115"/>
    </row>
    <row r="3592" spans="1:1" x14ac:dyDescent="0.25">
      <c r="A3592" s="115"/>
    </row>
    <row r="3593" spans="1:1" x14ac:dyDescent="0.25">
      <c r="A3593" s="115"/>
    </row>
    <row r="3594" spans="1:1" x14ac:dyDescent="0.25">
      <c r="A3594" s="115"/>
    </row>
    <row r="3595" spans="1:1" x14ac:dyDescent="0.25">
      <c r="A3595" s="115"/>
    </row>
    <row r="3596" spans="1:1" x14ac:dyDescent="0.25">
      <c r="A3596" s="115"/>
    </row>
    <row r="3597" spans="1:1" x14ac:dyDescent="0.25">
      <c r="A3597" s="115"/>
    </row>
    <row r="3598" spans="1:1" x14ac:dyDescent="0.25">
      <c r="A3598" s="115"/>
    </row>
    <row r="3599" spans="1:1" x14ac:dyDescent="0.25">
      <c r="A3599" s="115"/>
    </row>
    <row r="3600" spans="1:1" x14ac:dyDescent="0.25">
      <c r="A3600" s="115"/>
    </row>
    <row r="3601" spans="1:1" x14ac:dyDescent="0.25">
      <c r="A3601" s="115"/>
    </row>
    <row r="3602" spans="1:1" x14ac:dyDescent="0.25">
      <c r="A3602" s="115"/>
    </row>
    <row r="3603" spans="1:1" x14ac:dyDescent="0.25">
      <c r="A3603" s="115"/>
    </row>
    <row r="3604" spans="1:1" x14ac:dyDescent="0.25">
      <c r="A3604" s="115"/>
    </row>
    <row r="3605" spans="1:1" x14ac:dyDescent="0.25">
      <c r="A3605" s="115"/>
    </row>
    <row r="3606" spans="1:1" x14ac:dyDescent="0.25">
      <c r="A3606" s="115"/>
    </row>
    <row r="3607" spans="1:1" x14ac:dyDescent="0.25">
      <c r="A3607" s="115"/>
    </row>
    <row r="3608" spans="1:1" x14ac:dyDescent="0.25">
      <c r="A3608" s="115"/>
    </row>
    <row r="3609" spans="1:1" x14ac:dyDescent="0.25">
      <c r="A3609" s="115"/>
    </row>
    <row r="3610" spans="1:1" x14ac:dyDescent="0.25">
      <c r="A3610" s="115"/>
    </row>
    <row r="3611" spans="1:1" x14ac:dyDescent="0.25">
      <c r="A3611" s="115"/>
    </row>
    <row r="3612" spans="1:1" x14ac:dyDescent="0.25">
      <c r="A3612" s="115"/>
    </row>
    <row r="3613" spans="1:1" x14ac:dyDescent="0.25">
      <c r="A3613" s="115"/>
    </row>
    <row r="3614" spans="1:1" x14ac:dyDescent="0.25">
      <c r="A3614" s="115"/>
    </row>
    <row r="3615" spans="1:1" x14ac:dyDescent="0.25">
      <c r="A3615" s="115"/>
    </row>
    <row r="3616" spans="1:1" x14ac:dyDescent="0.25">
      <c r="A3616" s="115"/>
    </row>
    <row r="3617" spans="1:1" x14ac:dyDescent="0.25">
      <c r="A3617" s="115"/>
    </row>
    <row r="3618" spans="1:1" x14ac:dyDescent="0.25">
      <c r="A3618" s="115"/>
    </row>
    <row r="3619" spans="1:1" x14ac:dyDescent="0.25">
      <c r="A3619" s="115"/>
    </row>
    <row r="3620" spans="1:1" x14ac:dyDescent="0.25">
      <c r="A3620" s="115"/>
    </row>
    <row r="3621" spans="1:1" x14ac:dyDescent="0.25">
      <c r="A3621" s="115"/>
    </row>
    <row r="3622" spans="1:1" x14ac:dyDescent="0.25">
      <c r="A3622" s="115"/>
    </row>
    <row r="3623" spans="1:1" x14ac:dyDescent="0.25">
      <c r="A3623" s="115"/>
    </row>
    <row r="3624" spans="1:1" x14ac:dyDescent="0.25">
      <c r="A3624" s="115"/>
    </row>
    <row r="3625" spans="1:1" x14ac:dyDescent="0.25">
      <c r="A3625" s="115"/>
    </row>
    <row r="3626" spans="1:1" x14ac:dyDescent="0.25">
      <c r="A3626" s="115"/>
    </row>
    <row r="3627" spans="1:1" x14ac:dyDescent="0.25">
      <c r="A3627" s="115"/>
    </row>
    <row r="3628" spans="1:1" x14ac:dyDescent="0.25">
      <c r="A3628" s="115"/>
    </row>
    <row r="3629" spans="1:1" x14ac:dyDescent="0.25">
      <c r="A3629" s="115"/>
    </row>
    <row r="3630" spans="1:1" x14ac:dyDescent="0.25">
      <c r="A3630" s="115"/>
    </row>
    <row r="3631" spans="1:1" x14ac:dyDescent="0.25">
      <c r="A3631" s="115"/>
    </row>
    <row r="3632" spans="1:1" x14ac:dyDescent="0.25">
      <c r="A3632" s="115"/>
    </row>
    <row r="3633" spans="1:1" x14ac:dyDescent="0.25">
      <c r="A3633" s="115"/>
    </row>
    <row r="3634" spans="1:1" x14ac:dyDescent="0.25">
      <c r="A3634" s="115"/>
    </row>
    <row r="3635" spans="1:1" x14ac:dyDescent="0.25">
      <c r="A3635" s="115"/>
    </row>
    <row r="3636" spans="1:1" x14ac:dyDescent="0.25">
      <c r="A3636" s="115"/>
    </row>
    <row r="3637" spans="1:1" x14ac:dyDescent="0.25">
      <c r="A3637" s="115"/>
    </row>
    <row r="3638" spans="1:1" x14ac:dyDescent="0.25">
      <c r="A3638" s="115"/>
    </row>
    <row r="3639" spans="1:1" x14ac:dyDescent="0.25">
      <c r="A3639" s="115"/>
    </row>
    <row r="3640" spans="1:1" x14ac:dyDescent="0.25">
      <c r="A3640" s="115"/>
    </row>
    <row r="3641" spans="1:1" x14ac:dyDescent="0.25">
      <c r="A3641" s="115"/>
    </row>
    <row r="3642" spans="1:1" x14ac:dyDescent="0.25">
      <c r="A3642" s="115"/>
    </row>
    <row r="3643" spans="1:1" x14ac:dyDescent="0.25">
      <c r="A3643" s="115"/>
    </row>
    <row r="3644" spans="1:1" x14ac:dyDescent="0.25">
      <c r="A3644" s="115"/>
    </row>
    <row r="3645" spans="1:1" x14ac:dyDescent="0.25">
      <c r="A3645" s="115"/>
    </row>
    <row r="3646" spans="1:1" x14ac:dyDescent="0.25">
      <c r="A3646" s="115"/>
    </row>
    <row r="3647" spans="1:1" x14ac:dyDescent="0.25">
      <c r="A3647" s="115"/>
    </row>
    <row r="3648" spans="1:1" x14ac:dyDescent="0.25">
      <c r="A3648" s="115"/>
    </row>
    <row r="3649" spans="1:1" x14ac:dyDescent="0.25">
      <c r="A3649" s="115"/>
    </row>
    <row r="3650" spans="1:1" x14ac:dyDescent="0.25">
      <c r="A3650" s="115"/>
    </row>
    <row r="3651" spans="1:1" x14ac:dyDescent="0.25">
      <c r="A3651" s="115"/>
    </row>
    <row r="3652" spans="1:1" x14ac:dyDescent="0.25">
      <c r="A3652" s="115"/>
    </row>
    <row r="3653" spans="1:1" x14ac:dyDescent="0.25">
      <c r="A3653" s="115"/>
    </row>
    <row r="3654" spans="1:1" x14ac:dyDescent="0.25">
      <c r="A3654" s="115"/>
    </row>
    <row r="3655" spans="1:1" x14ac:dyDescent="0.25">
      <c r="A3655" s="115"/>
    </row>
    <row r="3656" spans="1:1" x14ac:dyDescent="0.25">
      <c r="A3656" s="115"/>
    </row>
    <row r="3657" spans="1:1" x14ac:dyDescent="0.25">
      <c r="A3657" s="115"/>
    </row>
    <row r="3658" spans="1:1" x14ac:dyDescent="0.25">
      <c r="A3658" s="115"/>
    </row>
    <row r="3659" spans="1:1" x14ac:dyDescent="0.25">
      <c r="A3659" s="115"/>
    </row>
    <row r="3660" spans="1:1" x14ac:dyDescent="0.25">
      <c r="A3660" s="115"/>
    </row>
    <row r="3661" spans="1:1" x14ac:dyDescent="0.25">
      <c r="A3661" s="115"/>
    </row>
    <row r="3662" spans="1:1" x14ac:dyDescent="0.25">
      <c r="A3662" s="115"/>
    </row>
    <row r="3663" spans="1:1" x14ac:dyDescent="0.25">
      <c r="A3663" s="115"/>
    </row>
    <row r="3664" spans="1:1" x14ac:dyDescent="0.25">
      <c r="A3664" s="115"/>
    </row>
    <row r="3665" spans="1:1" x14ac:dyDescent="0.25">
      <c r="A3665" s="115"/>
    </row>
    <row r="3666" spans="1:1" x14ac:dyDescent="0.25">
      <c r="A3666" s="115"/>
    </row>
    <row r="3667" spans="1:1" x14ac:dyDescent="0.25">
      <c r="A3667" s="115"/>
    </row>
    <row r="3668" spans="1:1" x14ac:dyDescent="0.25">
      <c r="A3668" s="115"/>
    </row>
    <row r="3669" spans="1:1" x14ac:dyDescent="0.25">
      <c r="A3669" s="115"/>
    </row>
    <row r="3670" spans="1:1" x14ac:dyDescent="0.25">
      <c r="A3670" s="115"/>
    </row>
    <row r="3671" spans="1:1" x14ac:dyDescent="0.25">
      <c r="A3671" s="115"/>
    </row>
    <row r="3672" spans="1:1" x14ac:dyDescent="0.25">
      <c r="A3672" s="115"/>
    </row>
    <row r="3673" spans="1:1" x14ac:dyDescent="0.25">
      <c r="A3673" s="115"/>
    </row>
    <row r="3674" spans="1:1" x14ac:dyDescent="0.25">
      <c r="A3674" s="115"/>
    </row>
    <row r="3675" spans="1:1" x14ac:dyDescent="0.25">
      <c r="A3675" s="115"/>
    </row>
    <row r="3676" spans="1:1" x14ac:dyDescent="0.25">
      <c r="A3676" s="115"/>
    </row>
    <row r="3677" spans="1:1" x14ac:dyDescent="0.25">
      <c r="A3677" s="115"/>
    </row>
    <row r="3678" spans="1:1" x14ac:dyDescent="0.25">
      <c r="A3678" s="115"/>
    </row>
    <row r="3679" spans="1:1" x14ac:dyDescent="0.25">
      <c r="A3679" s="115"/>
    </row>
    <row r="3680" spans="1:1" x14ac:dyDescent="0.25">
      <c r="A3680" s="115"/>
    </row>
    <row r="3681" spans="1:1" x14ac:dyDescent="0.25">
      <c r="A3681" s="115"/>
    </row>
    <row r="3682" spans="1:1" x14ac:dyDescent="0.25">
      <c r="A3682" s="115"/>
    </row>
    <row r="3683" spans="1:1" x14ac:dyDescent="0.25">
      <c r="A3683" s="115"/>
    </row>
    <row r="3684" spans="1:1" x14ac:dyDescent="0.25">
      <c r="A3684" s="115"/>
    </row>
    <row r="3685" spans="1:1" x14ac:dyDescent="0.25">
      <c r="A3685" s="115"/>
    </row>
    <row r="3686" spans="1:1" x14ac:dyDescent="0.25">
      <c r="A3686" s="115"/>
    </row>
    <row r="3687" spans="1:1" x14ac:dyDescent="0.25">
      <c r="A3687" s="115"/>
    </row>
    <row r="3688" spans="1:1" x14ac:dyDescent="0.25">
      <c r="A3688" s="115"/>
    </row>
    <row r="3689" spans="1:1" x14ac:dyDescent="0.25">
      <c r="A3689" s="115"/>
    </row>
    <row r="3690" spans="1:1" x14ac:dyDescent="0.25">
      <c r="A3690" s="115"/>
    </row>
    <row r="3691" spans="1:1" x14ac:dyDescent="0.25">
      <c r="A3691" s="115"/>
    </row>
    <row r="3692" spans="1:1" x14ac:dyDescent="0.25">
      <c r="A3692" s="115"/>
    </row>
    <row r="3693" spans="1:1" x14ac:dyDescent="0.25">
      <c r="A3693" s="115"/>
    </row>
    <row r="3694" spans="1:1" x14ac:dyDescent="0.25">
      <c r="A3694" s="115"/>
    </row>
    <row r="3695" spans="1:1" x14ac:dyDescent="0.25">
      <c r="A3695" s="115"/>
    </row>
    <row r="3696" spans="1:1" x14ac:dyDescent="0.25">
      <c r="A3696" s="115"/>
    </row>
    <row r="3697" spans="1:1" x14ac:dyDescent="0.25">
      <c r="A3697" s="115"/>
    </row>
    <row r="3698" spans="1:1" x14ac:dyDescent="0.25">
      <c r="A3698" s="115"/>
    </row>
    <row r="3699" spans="1:1" x14ac:dyDescent="0.25">
      <c r="A3699" s="115"/>
    </row>
    <row r="3700" spans="1:1" x14ac:dyDescent="0.25">
      <c r="A3700" s="115"/>
    </row>
    <row r="3701" spans="1:1" x14ac:dyDescent="0.25">
      <c r="A3701" s="115"/>
    </row>
    <row r="3702" spans="1:1" x14ac:dyDescent="0.25">
      <c r="A3702" s="115"/>
    </row>
    <row r="3703" spans="1:1" x14ac:dyDescent="0.25">
      <c r="A3703" s="115"/>
    </row>
    <row r="3704" spans="1:1" x14ac:dyDescent="0.25">
      <c r="A3704" s="115"/>
    </row>
    <row r="3705" spans="1:1" x14ac:dyDescent="0.25">
      <c r="A3705" s="115"/>
    </row>
    <row r="3706" spans="1:1" x14ac:dyDescent="0.25">
      <c r="A3706" s="115"/>
    </row>
    <row r="3707" spans="1:1" x14ac:dyDescent="0.25">
      <c r="A3707" s="115"/>
    </row>
    <row r="3708" spans="1:1" x14ac:dyDescent="0.25">
      <c r="A3708" s="115"/>
    </row>
    <row r="3709" spans="1:1" x14ac:dyDescent="0.25">
      <c r="A3709" s="115"/>
    </row>
    <row r="3710" spans="1:1" x14ac:dyDescent="0.25">
      <c r="A3710" s="115"/>
    </row>
    <row r="3711" spans="1:1" x14ac:dyDescent="0.25">
      <c r="A3711" s="115"/>
    </row>
    <row r="3712" spans="1:1" x14ac:dyDescent="0.25">
      <c r="A3712" s="115"/>
    </row>
    <row r="3713" spans="1:1" x14ac:dyDescent="0.25">
      <c r="A3713" s="115"/>
    </row>
    <row r="3714" spans="1:1" x14ac:dyDescent="0.25">
      <c r="A3714" s="115"/>
    </row>
    <row r="3715" spans="1:1" x14ac:dyDescent="0.25">
      <c r="A3715" s="115"/>
    </row>
    <row r="3716" spans="1:1" x14ac:dyDescent="0.25">
      <c r="A3716" s="115"/>
    </row>
    <row r="3717" spans="1:1" x14ac:dyDescent="0.25">
      <c r="A3717" s="115"/>
    </row>
    <row r="3718" spans="1:1" x14ac:dyDescent="0.25">
      <c r="A3718" s="115"/>
    </row>
    <row r="3719" spans="1:1" x14ac:dyDescent="0.25">
      <c r="A3719" s="115"/>
    </row>
    <row r="3720" spans="1:1" x14ac:dyDescent="0.25">
      <c r="A3720" s="115"/>
    </row>
    <row r="3721" spans="1:1" x14ac:dyDescent="0.25">
      <c r="A3721" s="115"/>
    </row>
    <row r="3722" spans="1:1" x14ac:dyDescent="0.25">
      <c r="A3722" s="115"/>
    </row>
    <row r="3723" spans="1:1" x14ac:dyDescent="0.25">
      <c r="A3723" s="115"/>
    </row>
    <row r="3724" spans="1:1" x14ac:dyDescent="0.25">
      <c r="A3724" s="115"/>
    </row>
    <row r="3725" spans="1:1" x14ac:dyDescent="0.25">
      <c r="A3725" s="115"/>
    </row>
    <row r="3726" spans="1:1" x14ac:dyDescent="0.25">
      <c r="A3726" s="115"/>
    </row>
    <row r="3727" spans="1:1" x14ac:dyDescent="0.25">
      <c r="A3727" s="115"/>
    </row>
    <row r="3728" spans="1:1" x14ac:dyDescent="0.25">
      <c r="A3728" s="115"/>
    </row>
    <row r="3729" spans="1:1" x14ac:dyDescent="0.25">
      <c r="A3729" s="115"/>
    </row>
    <row r="3730" spans="1:1" x14ac:dyDescent="0.25">
      <c r="A3730" s="115"/>
    </row>
    <row r="3731" spans="1:1" x14ac:dyDescent="0.25">
      <c r="A3731" s="115"/>
    </row>
    <row r="3732" spans="1:1" x14ac:dyDescent="0.25">
      <c r="A3732" s="115"/>
    </row>
    <row r="3733" spans="1:1" x14ac:dyDescent="0.25">
      <c r="A3733" s="115"/>
    </row>
    <row r="3734" spans="1:1" x14ac:dyDescent="0.25">
      <c r="A3734" s="115"/>
    </row>
    <row r="3735" spans="1:1" x14ac:dyDescent="0.25">
      <c r="A3735" s="115"/>
    </row>
    <row r="3736" spans="1:1" x14ac:dyDescent="0.25">
      <c r="A3736" s="115"/>
    </row>
    <row r="3737" spans="1:1" x14ac:dyDescent="0.25">
      <c r="A3737" s="115"/>
    </row>
    <row r="3738" spans="1:1" x14ac:dyDescent="0.25">
      <c r="A3738" s="115"/>
    </row>
    <row r="3739" spans="1:1" x14ac:dyDescent="0.25">
      <c r="A3739" s="115"/>
    </row>
    <row r="3740" spans="1:1" x14ac:dyDescent="0.25">
      <c r="A3740" s="115"/>
    </row>
    <row r="3741" spans="1:1" x14ac:dyDescent="0.25">
      <c r="A3741" s="115"/>
    </row>
    <row r="3742" spans="1:1" x14ac:dyDescent="0.25">
      <c r="A3742" s="115"/>
    </row>
    <row r="3743" spans="1:1" x14ac:dyDescent="0.25">
      <c r="A3743" s="115"/>
    </row>
    <row r="3744" spans="1:1" x14ac:dyDescent="0.25">
      <c r="A3744" s="115"/>
    </row>
    <row r="3745" spans="1:1" x14ac:dyDescent="0.25">
      <c r="A3745" s="115"/>
    </row>
    <row r="3746" spans="1:1" x14ac:dyDescent="0.25">
      <c r="A3746" s="115"/>
    </row>
    <row r="3747" spans="1:1" x14ac:dyDescent="0.25">
      <c r="A3747" s="115"/>
    </row>
    <row r="3748" spans="1:1" x14ac:dyDescent="0.25">
      <c r="A3748" s="115"/>
    </row>
    <row r="3749" spans="1:1" x14ac:dyDescent="0.25">
      <c r="A3749" s="115"/>
    </row>
    <row r="3750" spans="1:1" x14ac:dyDescent="0.25">
      <c r="A3750" s="115"/>
    </row>
    <row r="3751" spans="1:1" x14ac:dyDescent="0.25">
      <c r="A3751" s="115"/>
    </row>
    <row r="3752" spans="1:1" x14ac:dyDescent="0.25">
      <c r="A3752" s="115"/>
    </row>
    <row r="3753" spans="1:1" x14ac:dyDescent="0.25">
      <c r="A3753" s="115"/>
    </row>
    <row r="3754" spans="1:1" x14ac:dyDescent="0.25">
      <c r="A3754" s="115"/>
    </row>
    <row r="3755" spans="1:1" x14ac:dyDescent="0.25">
      <c r="A3755" s="115"/>
    </row>
    <row r="3756" spans="1:1" x14ac:dyDescent="0.25">
      <c r="A3756" s="115"/>
    </row>
    <row r="3757" spans="1:1" x14ac:dyDescent="0.25">
      <c r="A3757" s="115"/>
    </row>
    <row r="3758" spans="1:1" x14ac:dyDescent="0.25">
      <c r="A3758" s="115"/>
    </row>
    <row r="3759" spans="1:1" x14ac:dyDescent="0.25">
      <c r="A3759" s="115"/>
    </row>
    <row r="3760" spans="1:1" x14ac:dyDescent="0.25">
      <c r="A3760" s="115"/>
    </row>
    <row r="3761" spans="1:1" x14ac:dyDescent="0.25">
      <c r="A3761" s="115"/>
    </row>
    <row r="3762" spans="1:1" x14ac:dyDescent="0.25">
      <c r="A3762" s="115"/>
    </row>
    <row r="3763" spans="1:1" x14ac:dyDescent="0.25">
      <c r="A3763" s="115"/>
    </row>
    <row r="3764" spans="1:1" x14ac:dyDescent="0.25">
      <c r="A3764" s="115"/>
    </row>
    <row r="3765" spans="1:1" x14ac:dyDescent="0.25">
      <c r="A3765" s="115"/>
    </row>
    <row r="3766" spans="1:1" x14ac:dyDescent="0.25">
      <c r="A3766" s="115"/>
    </row>
    <row r="3767" spans="1:1" x14ac:dyDescent="0.25">
      <c r="A3767" s="115"/>
    </row>
    <row r="3768" spans="1:1" x14ac:dyDescent="0.25">
      <c r="A3768" s="115"/>
    </row>
    <row r="3769" spans="1:1" x14ac:dyDescent="0.25">
      <c r="A3769" s="115"/>
    </row>
    <row r="3770" spans="1:1" x14ac:dyDescent="0.25">
      <c r="A3770" s="115"/>
    </row>
    <row r="3771" spans="1:1" x14ac:dyDescent="0.25">
      <c r="A3771" s="115"/>
    </row>
    <row r="3772" spans="1:1" x14ac:dyDescent="0.25">
      <c r="A3772" s="115"/>
    </row>
    <row r="3773" spans="1:1" x14ac:dyDescent="0.25">
      <c r="A3773" s="115"/>
    </row>
    <row r="3774" spans="1:1" x14ac:dyDescent="0.25">
      <c r="A3774" s="115"/>
    </row>
    <row r="3775" spans="1:1" x14ac:dyDescent="0.25">
      <c r="A3775" s="115"/>
    </row>
    <row r="3776" spans="1:1" x14ac:dyDescent="0.25">
      <c r="A3776" s="115"/>
    </row>
    <row r="3777" spans="1:1" x14ac:dyDescent="0.25">
      <c r="A3777" s="115"/>
    </row>
    <row r="3778" spans="1:1" x14ac:dyDescent="0.25">
      <c r="A3778" s="115"/>
    </row>
    <row r="3779" spans="1:1" x14ac:dyDescent="0.25">
      <c r="A3779" s="115"/>
    </row>
    <row r="3780" spans="1:1" x14ac:dyDescent="0.25">
      <c r="A3780" s="115"/>
    </row>
    <row r="3781" spans="1:1" x14ac:dyDescent="0.25">
      <c r="A3781" s="115"/>
    </row>
    <row r="3782" spans="1:1" x14ac:dyDescent="0.25">
      <c r="A3782" s="115"/>
    </row>
    <row r="3783" spans="1:1" x14ac:dyDescent="0.25">
      <c r="A3783" s="115"/>
    </row>
    <row r="3784" spans="1:1" x14ac:dyDescent="0.25">
      <c r="A3784" s="115"/>
    </row>
    <row r="3785" spans="1:1" x14ac:dyDescent="0.25">
      <c r="A3785" s="115"/>
    </row>
    <row r="3786" spans="1:1" x14ac:dyDescent="0.25">
      <c r="A3786" s="115"/>
    </row>
    <row r="3787" spans="1:1" x14ac:dyDescent="0.25">
      <c r="A3787" s="115"/>
    </row>
    <row r="3788" spans="1:1" x14ac:dyDescent="0.25">
      <c r="A3788" s="115"/>
    </row>
    <row r="3789" spans="1:1" x14ac:dyDescent="0.25">
      <c r="A3789" s="115"/>
    </row>
    <row r="3790" spans="1:1" x14ac:dyDescent="0.25">
      <c r="A3790" s="115"/>
    </row>
    <row r="3791" spans="1:1" x14ac:dyDescent="0.25">
      <c r="A3791" s="115"/>
    </row>
    <row r="3792" spans="1:1" x14ac:dyDescent="0.25">
      <c r="A3792" s="115"/>
    </row>
    <row r="3793" spans="1:1" x14ac:dyDescent="0.25">
      <c r="A3793" s="115"/>
    </row>
    <row r="3794" spans="1:1" x14ac:dyDescent="0.25">
      <c r="A3794" s="115"/>
    </row>
    <row r="3795" spans="1:1" x14ac:dyDescent="0.25">
      <c r="A3795" s="115"/>
    </row>
    <row r="3796" spans="1:1" x14ac:dyDescent="0.25">
      <c r="A3796" s="115"/>
    </row>
    <row r="3797" spans="1:1" x14ac:dyDescent="0.25">
      <c r="A3797" s="115"/>
    </row>
    <row r="3798" spans="1:1" x14ac:dyDescent="0.25">
      <c r="A3798" s="115"/>
    </row>
    <row r="3799" spans="1:1" x14ac:dyDescent="0.25">
      <c r="A3799" s="115"/>
    </row>
    <row r="3800" spans="1:1" x14ac:dyDescent="0.25">
      <c r="A3800" s="115"/>
    </row>
    <row r="3801" spans="1:1" x14ac:dyDescent="0.25">
      <c r="A3801" s="115"/>
    </row>
    <row r="3802" spans="1:1" x14ac:dyDescent="0.25">
      <c r="A3802" s="115"/>
    </row>
    <row r="3803" spans="1:1" x14ac:dyDescent="0.25">
      <c r="A3803" s="115"/>
    </row>
    <row r="3804" spans="1:1" x14ac:dyDescent="0.25">
      <c r="A3804" s="115"/>
    </row>
    <row r="3805" spans="1:1" x14ac:dyDescent="0.25">
      <c r="A3805" s="115"/>
    </row>
    <row r="3806" spans="1:1" x14ac:dyDescent="0.25">
      <c r="A3806" s="115"/>
    </row>
    <row r="3807" spans="1:1" x14ac:dyDescent="0.25">
      <c r="A3807" s="115"/>
    </row>
    <row r="3808" spans="1:1" x14ac:dyDescent="0.25">
      <c r="A3808" s="115"/>
    </row>
    <row r="3809" spans="1:1" x14ac:dyDescent="0.25">
      <c r="A3809" s="115"/>
    </row>
    <row r="3810" spans="1:1" x14ac:dyDescent="0.25">
      <c r="A3810" s="115"/>
    </row>
    <row r="3811" spans="1:1" x14ac:dyDescent="0.25">
      <c r="A3811" s="115"/>
    </row>
    <row r="3812" spans="1:1" x14ac:dyDescent="0.25">
      <c r="A3812" s="115"/>
    </row>
    <row r="3813" spans="1:1" x14ac:dyDescent="0.25">
      <c r="A3813" s="115"/>
    </row>
    <row r="3814" spans="1:1" x14ac:dyDescent="0.25">
      <c r="A3814" s="115"/>
    </row>
    <row r="3815" spans="1:1" x14ac:dyDescent="0.25">
      <c r="A3815" s="115"/>
    </row>
    <row r="3816" spans="1:1" x14ac:dyDescent="0.25">
      <c r="A3816" s="115"/>
    </row>
    <row r="3817" spans="1:1" x14ac:dyDescent="0.25">
      <c r="A3817" s="115"/>
    </row>
    <row r="3818" spans="1:1" x14ac:dyDescent="0.25">
      <c r="A3818" s="115"/>
    </row>
    <row r="3819" spans="1:1" x14ac:dyDescent="0.25">
      <c r="A3819" s="115"/>
    </row>
    <row r="3820" spans="1:1" x14ac:dyDescent="0.25">
      <c r="A3820" s="115"/>
    </row>
    <row r="3821" spans="1:1" x14ac:dyDescent="0.25">
      <c r="A3821" s="115"/>
    </row>
    <row r="3822" spans="1:1" x14ac:dyDescent="0.25">
      <c r="A3822" s="115"/>
    </row>
    <row r="3823" spans="1:1" x14ac:dyDescent="0.25">
      <c r="A3823" s="115"/>
    </row>
    <row r="3824" spans="1:1" x14ac:dyDescent="0.25">
      <c r="A3824" s="115"/>
    </row>
    <row r="3825" spans="1:1" x14ac:dyDescent="0.25">
      <c r="A3825" s="115"/>
    </row>
    <row r="3826" spans="1:1" x14ac:dyDescent="0.25">
      <c r="A3826" s="115"/>
    </row>
    <row r="3827" spans="1:1" x14ac:dyDescent="0.25">
      <c r="A3827" s="115"/>
    </row>
    <row r="3828" spans="1:1" x14ac:dyDescent="0.25">
      <c r="A3828" s="115"/>
    </row>
    <row r="3829" spans="1:1" x14ac:dyDescent="0.25">
      <c r="A3829" s="115"/>
    </row>
    <row r="3830" spans="1:1" x14ac:dyDescent="0.25">
      <c r="A3830" s="115"/>
    </row>
    <row r="3831" spans="1:1" x14ac:dyDescent="0.25">
      <c r="A3831" s="115"/>
    </row>
    <row r="3832" spans="1:1" x14ac:dyDescent="0.25">
      <c r="A3832" s="115"/>
    </row>
    <row r="3833" spans="1:1" x14ac:dyDescent="0.25">
      <c r="A3833" s="115"/>
    </row>
    <row r="3834" spans="1:1" x14ac:dyDescent="0.25">
      <c r="A3834" s="115"/>
    </row>
    <row r="3835" spans="1:1" x14ac:dyDescent="0.25">
      <c r="A3835" s="115"/>
    </row>
    <row r="3836" spans="1:1" x14ac:dyDescent="0.25">
      <c r="A3836" s="115"/>
    </row>
    <row r="3837" spans="1:1" x14ac:dyDescent="0.25">
      <c r="A3837" s="115"/>
    </row>
    <row r="3838" spans="1:1" x14ac:dyDescent="0.25">
      <c r="A3838" s="115"/>
    </row>
    <row r="3839" spans="1:1" x14ac:dyDescent="0.25">
      <c r="A3839" s="115"/>
    </row>
    <row r="3840" spans="1:1" x14ac:dyDescent="0.25">
      <c r="A3840" s="115"/>
    </row>
    <row r="3841" spans="1:1" x14ac:dyDescent="0.25">
      <c r="A3841" s="115"/>
    </row>
    <row r="3842" spans="1:1" x14ac:dyDescent="0.25">
      <c r="A3842" s="115"/>
    </row>
    <row r="3843" spans="1:1" x14ac:dyDescent="0.25">
      <c r="A3843" s="115"/>
    </row>
    <row r="3844" spans="1:1" x14ac:dyDescent="0.25">
      <c r="A3844" s="115"/>
    </row>
    <row r="3845" spans="1:1" x14ac:dyDescent="0.25">
      <c r="A3845" s="115"/>
    </row>
    <row r="3846" spans="1:1" x14ac:dyDescent="0.25">
      <c r="A3846" s="115"/>
    </row>
    <row r="3847" spans="1:1" x14ac:dyDescent="0.25">
      <c r="A3847" s="115"/>
    </row>
    <row r="3848" spans="1:1" x14ac:dyDescent="0.25">
      <c r="A3848" s="115"/>
    </row>
    <row r="3849" spans="1:1" x14ac:dyDescent="0.25">
      <c r="A3849" s="115"/>
    </row>
    <row r="3850" spans="1:1" x14ac:dyDescent="0.25">
      <c r="A3850" s="115"/>
    </row>
    <row r="3851" spans="1:1" x14ac:dyDescent="0.25">
      <c r="A3851" s="115"/>
    </row>
    <row r="3852" spans="1:1" x14ac:dyDescent="0.25">
      <c r="A3852" s="115"/>
    </row>
    <row r="3853" spans="1:1" x14ac:dyDescent="0.25">
      <c r="A3853" s="115"/>
    </row>
    <row r="3854" spans="1:1" x14ac:dyDescent="0.25">
      <c r="A3854" s="115"/>
    </row>
    <row r="3855" spans="1:1" x14ac:dyDescent="0.25">
      <c r="A3855" s="115"/>
    </row>
    <row r="3856" spans="1:1" x14ac:dyDescent="0.25">
      <c r="A3856" s="115"/>
    </row>
    <row r="3857" spans="1:1" x14ac:dyDescent="0.25">
      <c r="A3857" s="115"/>
    </row>
    <row r="3858" spans="1:1" x14ac:dyDescent="0.25">
      <c r="A3858" s="115"/>
    </row>
    <row r="3859" spans="1:1" x14ac:dyDescent="0.25">
      <c r="A3859" s="115"/>
    </row>
    <row r="3860" spans="1:1" x14ac:dyDescent="0.25">
      <c r="A3860" s="115"/>
    </row>
    <row r="3861" spans="1:1" x14ac:dyDescent="0.25">
      <c r="A3861" s="115"/>
    </row>
    <row r="3862" spans="1:1" x14ac:dyDescent="0.25">
      <c r="A3862" s="115"/>
    </row>
    <row r="3863" spans="1:1" x14ac:dyDescent="0.25">
      <c r="A3863" s="115"/>
    </row>
    <row r="3864" spans="1:1" x14ac:dyDescent="0.25">
      <c r="A3864" s="115"/>
    </row>
    <row r="3865" spans="1:1" x14ac:dyDescent="0.25">
      <c r="A3865" s="115"/>
    </row>
    <row r="3866" spans="1:1" x14ac:dyDescent="0.25">
      <c r="A3866" s="115"/>
    </row>
    <row r="3867" spans="1:1" x14ac:dyDescent="0.25">
      <c r="A3867" s="115"/>
    </row>
    <row r="3868" spans="1:1" x14ac:dyDescent="0.25">
      <c r="A3868" s="115"/>
    </row>
    <row r="3869" spans="1:1" x14ac:dyDescent="0.25">
      <c r="A3869" s="115"/>
    </row>
    <row r="3870" spans="1:1" x14ac:dyDescent="0.25">
      <c r="A3870" s="115"/>
    </row>
    <row r="3871" spans="1:1" x14ac:dyDescent="0.25">
      <c r="A3871" s="115"/>
    </row>
    <row r="3872" spans="1:1" x14ac:dyDescent="0.25">
      <c r="A3872" s="115"/>
    </row>
    <row r="3873" spans="1:1" x14ac:dyDescent="0.25">
      <c r="A3873" s="115"/>
    </row>
    <row r="3874" spans="1:1" x14ac:dyDescent="0.25">
      <c r="A3874" s="115"/>
    </row>
    <row r="3875" spans="1:1" x14ac:dyDescent="0.25">
      <c r="A3875" s="115"/>
    </row>
    <row r="3876" spans="1:1" x14ac:dyDescent="0.25">
      <c r="A3876" s="115"/>
    </row>
    <row r="3877" spans="1:1" x14ac:dyDescent="0.25">
      <c r="A3877" s="115"/>
    </row>
    <row r="3878" spans="1:1" x14ac:dyDescent="0.25">
      <c r="A3878" s="115"/>
    </row>
    <row r="3879" spans="1:1" x14ac:dyDescent="0.25">
      <c r="A3879" s="115"/>
    </row>
    <row r="3880" spans="1:1" x14ac:dyDescent="0.25">
      <c r="A3880" s="115"/>
    </row>
    <row r="3881" spans="1:1" x14ac:dyDescent="0.25">
      <c r="A3881" s="115"/>
    </row>
    <row r="3882" spans="1:1" x14ac:dyDescent="0.25">
      <c r="A3882" s="115"/>
    </row>
    <row r="3883" spans="1:1" x14ac:dyDescent="0.25">
      <c r="A3883" s="115"/>
    </row>
    <row r="3884" spans="1:1" x14ac:dyDescent="0.25">
      <c r="A3884" s="115"/>
    </row>
    <row r="3885" spans="1:1" x14ac:dyDescent="0.25">
      <c r="A3885" s="115"/>
    </row>
    <row r="3886" spans="1:1" x14ac:dyDescent="0.25">
      <c r="A3886" s="115"/>
    </row>
    <row r="3887" spans="1:1" x14ac:dyDescent="0.25">
      <c r="A3887" s="115"/>
    </row>
    <row r="3888" spans="1:1" x14ac:dyDescent="0.25">
      <c r="A3888" s="115"/>
    </row>
    <row r="3889" spans="1:1" x14ac:dyDescent="0.25">
      <c r="A3889" s="115"/>
    </row>
    <row r="3890" spans="1:1" x14ac:dyDescent="0.25">
      <c r="A3890" s="115"/>
    </row>
    <row r="3891" spans="1:1" x14ac:dyDescent="0.25">
      <c r="A3891" s="115"/>
    </row>
    <row r="3892" spans="1:1" x14ac:dyDescent="0.25">
      <c r="A3892" s="115"/>
    </row>
    <row r="3893" spans="1:1" x14ac:dyDescent="0.25">
      <c r="A3893" s="115"/>
    </row>
    <row r="3894" spans="1:1" x14ac:dyDescent="0.25">
      <c r="A3894" s="115"/>
    </row>
    <row r="3895" spans="1:1" x14ac:dyDescent="0.25">
      <c r="A3895" s="115"/>
    </row>
    <row r="3896" spans="1:1" x14ac:dyDescent="0.25">
      <c r="A3896" s="115"/>
    </row>
    <row r="3897" spans="1:1" x14ac:dyDescent="0.25">
      <c r="A3897" s="115"/>
    </row>
    <row r="3898" spans="1:1" x14ac:dyDescent="0.25">
      <c r="A3898" s="115"/>
    </row>
    <row r="3899" spans="1:1" x14ac:dyDescent="0.25">
      <c r="A3899" s="115"/>
    </row>
    <row r="3900" spans="1:1" x14ac:dyDescent="0.25">
      <c r="A3900" s="115"/>
    </row>
    <row r="3901" spans="1:1" x14ac:dyDescent="0.25">
      <c r="A3901" s="115"/>
    </row>
    <row r="3902" spans="1:1" x14ac:dyDescent="0.25">
      <c r="A3902" s="115"/>
    </row>
    <row r="3903" spans="1:1" x14ac:dyDescent="0.25">
      <c r="A3903" s="115"/>
    </row>
    <row r="3904" spans="1:1" x14ac:dyDescent="0.25">
      <c r="A3904" s="115"/>
    </row>
    <row r="3905" spans="1:1" x14ac:dyDescent="0.25">
      <c r="A3905" s="115"/>
    </row>
    <row r="3906" spans="1:1" x14ac:dyDescent="0.25">
      <c r="A3906" s="115"/>
    </row>
    <row r="3907" spans="1:1" x14ac:dyDescent="0.25">
      <c r="A3907" s="115"/>
    </row>
    <row r="3908" spans="1:1" x14ac:dyDescent="0.25">
      <c r="A3908" s="115"/>
    </row>
    <row r="3909" spans="1:1" x14ac:dyDescent="0.25">
      <c r="A3909" s="115"/>
    </row>
    <row r="3910" spans="1:1" x14ac:dyDescent="0.25">
      <c r="A3910" s="115"/>
    </row>
    <row r="3911" spans="1:1" x14ac:dyDescent="0.25">
      <c r="A3911" s="115"/>
    </row>
    <row r="3912" spans="1:1" x14ac:dyDescent="0.25">
      <c r="A3912" s="115"/>
    </row>
    <row r="3913" spans="1:1" x14ac:dyDescent="0.25">
      <c r="A3913" s="115"/>
    </row>
    <row r="3914" spans="1:1" x14ac:dyDescent="0.25">
      <c r="A3914" s="115"/>
    </row>
    <row r="3915" spans="1:1" x14ac:dyDescent="0.25">
      <c r="A3915" s="115"/>
    </row>
    <row r="3916" spans="1:1" x14ac:dyDescent="0.25">
      <c r="A3916" s="115"/>
    </row>
    <row r="3917" spans="1:1" x14ac:dyDescent="0.25">
      <c r="A3917" s="115"/>
    </row>
    <row r="3918" spans="1:1" x14ac:dyDescent="0.25">
      <c r="A3918" s="115"/>
    </row>
    <row r="3919" spans="1:1" x14ac:dyDescent="0.25">
      <c r="A3919" s="115"/>
    </row>
    <row r="3920" spans="1:1" x14ac:dyDescent="0.25">
      <c r="A3920" s="115"/>
    </row>
    <row r="3921" spans="1:1" x14ac:dyDescent="0.25">
      <c r="A3921" s="115"/>
    </row>
    <row r="3922" spans="1:1" x14ac:dyDescent="0.25">
      <c r="A3922" s="115"/>
    </row>
    <row r="3923" spans="1:1" x14ac:dyDescent="0.25">
      <c r="A3923" s="115"/>
    </row>
    <row r="3924" spans="1:1" x14ac:dyDescent="0.25">
      <c r="A3924" s="115"/>
    </row>
    <row r="3925" spans="1:1" x14ac:dyDescent="0.25">
      <c r="A3925" s="115"/>
    </row>
    <row r="3926" spans="1:1" x14ac:dyDescent="0.25">
      <c r="A3926" s="115"/>
    </row>
    <row r="3927" spans="1:1" x14ac:dyDescent="0.25">
      <c r="A3927" s="115"/>
    </row>
    <row r="3928" spans="1:1" x14ac:dyDescent="0.25">
      <c r="A3928" s="115"/>
    </row>
    <row r="3929" spans="1:1" x14ac:dyDescent="0.25">
      <c r="A3929" s="115"/>
    </row>
    <row r="3930" spans="1:1" x14ac:dyDescent="0.25">
      <c r="A3930" s="115"/>
    </row>
    <row r="3931" spans="1:1" x14ac:dyDescent="0.25">
      <c r="A3931" s="115"/>
    </row>
    <row r="3932" spans="1:1" x14ac:dyDescent="0.25">
      <c r="A3932" s="115"/>
    </row>
    <row r="3933" spans="1:1" x14ac:dyDescent="0.25">
      <c r="A3933" s="115"/>
    </row>
    <row r="3934" spans="1:1" x14ac:dyDescent="0.25">
      <c r="A3934" s="115"/>
    </row>
    <row r="3935" spans="1:1" x14ac:dyDescent="0.25">
      <c r="A3935" s="115"/>
    </row>
    <row r="3936" spans="1:1" x14ac:dyDescent="0.25">
      <c r="A3936" s="115"/>
    </row>
    <row r="3937" spans="1:1" x14ac:dyDescent="0.25">
      <c r="A3937" s="115"/>
    </row>
    <row r="3938" spans="1:1" x14ac:dyDescent="0.25">
      <c r="A3938" s="115"/>
    </row>
    <row r="3939" spans="1:1" x14ac:dyDescent="0.25">
      <c r="A3939" s="115"/>
    </row>
    <row r="3940" spans="1:1" x14ac:dyDescent="0.25">
      <c r="A3940" s="115"/>
    </row>
    <row r="3941" spans="1:1" x14ac:dyDescent="0.25">
      <c r="A3941" s="115"/>
    </row>
    <row r="3942" spans="1:1" x14ac:dyDescent="0.25">
      <c r="A3942" s="115"/>
    </row>
    <row r="3943" spans="1:1" x14ac:dyDescent="0.25">
      <c r="A3943" s="115"/>
    </row>
    <row r="3944" spans="1:1" x14ac:dyDescent="0.25">
      <c r="A3944" s="115"/>
    </row>
    <row r="3945" spans="1:1" x14ac:dyDescent="0.25">
      <c r="A3945" s="115"/>
    </row>
    <row r="3946" spans="1:1" x14ac:dyDescent="0.25">
      <c r="A3946" s="115"/>
    </row>
    <row r="3947" spans="1:1" x14ac:dyDescent="0.25">
      <c r="A3947" s="115"/>
    </row>
    <row r="3948" spans="1:1" x14ac:dyDescent="0.25">
      <c r="A3948" s="115"/>
    </row>
    <row r="3949" spans="1:1" x14ac:dyDescent="0.25">
      <c r="A3949" s="115"/>
    </row>
    <row r="3950" spans="1:1" x14ac:dyDescent="0.25">
      <c r="A3950" s="115"/>
    </row>
    <row r="3951" spans="1:1" x14ac:dyDescent="0.25">
      <c r="A3951" s="115"/>
    </row>
    <row r="3952" spans="1:1" x14ac:dyDescent="0.25">
      <c r="A3952" s="115"/>
    </row>
    <row r="3953" spans="1:1" x14ac:dyDescent="0.25">
      <c r="A3953" s="115"/>
    </row>
    <row r="3954" spans="1:1" x14ac:dyDescent="0.25">
      <c r="A3954" s="115"/>
    </row>
    <row r="3955" spans="1:1" x14ac:dyDescent="0.25">
      <c r="A3955" s="115"/>
    </row>
    <row r="3956" spans="1:1" x14ac:dyDescent="0.25">
      <c r="A3956" s="115"/>
    </row>
    <row r="3957" spans="1:1" x14ac:dyDescent="0.25">
      <c r="A3957" s="115"/>
    </row>
    <row r="3958" spans="1:1" x14ac:dyDescent="0.25">
      <c r="A3958" s="115"/>
    </row>
    <row r="3959" spans="1:1" x14ac:dyDescent="0.25">
      <c r="A3959" s="115"/>
    </row>
    <row r="3960" spans="1:1" x14ac:dyDescent="0.25">
      <c r="A3960" s="115"/>
    </row>
    <row r="3961" spans="1:1" x14ac:dyDescent="0.25">
      <c r="A3961" s="115"/>
    </row>
    <row r="3962" spans="1:1" x14ac:dyDescent="0.25">
      <c r="A3962" s="115"/>
    </row>
    <row r="3963" spans="1:1" x14ac:dyDescent="0.25">
      <c r="A3963" s="115"/>
    </row>
    <row r="3964" spans="1:1" x14ac:dyDescent="0.25">
      <c r="A3964" s="115"/>
    </row>
    <row r="3965" spans="1:1" x14ac:dyDescent="0.25">
      <c r="A3965" s="115"/>
    </row>
    <row r="3966" spans="1:1" x14ac:dyDescent="0.25">
      <c r="A3966" s="115"/>
    </row>
    <row r="3967" spans="1:1" x14ac:dyDescent="0.25">
      <c r="A3967" s="115"/>
    </row>
    <row r="3968" spans="1:1" x14ac:dyDescent="0.25">
      <c r="A3968" s="115"/>
    </row>
    <row r="3969" spans="1:1" x14ac:dyDescent="0.25">
      <c r="A3969" s="115"/>
    </row>
    <row r="3970" spans="1:1" x14ac:dyDescent="0.25">
      <c r="A3970" s="115"/>
    </row>
    <row r="3971" spans="1:1" x14ac:dyDescent="0.25">
      <c r="A3971" s="115"/>
    </row>
    <row r="3972" spans="1:1" x14ac:dyDescent="0.25">
      <c r="A3972" s="115"/>
    </row>
    <row r="3973" spans="1:1" x14ac:dyDescent="0.25">
      <c r="A3973" s="115"/>
    </row>
    <row r="3974" spans="1:1" x14ac:dyDescent="0.25">
      <c r="A3974" s="115"/>
    </row>
    <row r="3975" spans="1:1" x14ac:dyDescent="0.25">
      <c r="A3975" s="115"/>
    </row>
    <row r="3976" spans="1:1" x14ac:dyDescent="0.25">
      <c r="A3976" s="115"/>
    </row>
    <row r="3977" spans="1:1" x14ac:dyDescent="0.25">
      <c r="A3977" s="115"/>
    </row>
    <row r="3978" spans="1:1" x14ac:dyDescent="0.25">
      <c r="A3978" s="115"/>
    </row>
    <row r="3979" spans="1:1" x14ac:dyDescent="0.25">
      <c r="A3979" s="115"/>
    </row>
    <row r="3980" spans="1:1" x14ac:dyDescent="0.25">
      <c r="A3980" s="115"/>
    </row>
    <row r="3981" spans="1:1" x14ac:dyDescent="0.25">
      <c r="A3981" s="115"/>
    </row>
    <row r="3982" spans="1:1" x14ac:dyDescent="0.25">
      <c r="A3982" s="115"/>
    </row>
    <row r="3983" spans="1:1" x14ac:dyDescent="0.25">
      <c r="A3983" s="115"/>
    </row>
    <row r="3984" spans="1:1" x14ac:dyDescent="0.25">
      <c r="A3984" s="115"/>
    </row>
    <row r="3985" spans="1:1" x14ac:dyDescent="0.25">
      <c r="A3985" s="115"/>
    </row>
    <row r="3986" spans="1:1" x14ac:dyDescent="0.25">
      <c r="A3986" s="115"/>
    </row>
    <row r="3987" spans="1:1" x14ac:dyDescent="0.25">
      <c r="A3987" s="115"/>
    </row>
    <row r="3988" spans="1:1" x14ac:dyDescent="0.25">
      <c r="A3988" s="115"/>
    </row>
    <row r="3989" spans="1:1" x14ac:dyDescent="0.25">
      <c r="A3989" s="115"/>
    </row>
    <row r="3990" spans="1:1" x14ac:dyDescent="0.25">
      <c r="A3990" s="115"/>
    </row>
    <row r="3991" spans="1:1" x14ac:dyDescent="0.25">
      <c r="A3991" s="115"/>
    </row>
    <row r="3992" spans="1:1" x14ac:dyDescent="0.25">
      <c r="A3992" s="115"/>
    </row>
    <row r="3993" spans="1:1" x14ac:dyDescent="0.25">
      <c r="A3993" s="115"/>
    </row>
    <row r="3994" spans="1:1" x14ac:dyDescent="0.25">
      <c r="A3994" s="115"/>
    </row>
    <row r="3995" spans="1:1" x14ac:dyDescent="0.25">
      <c r="A3995" s="115"/>
    </row>
    <row r="3996" spans="1:1" x14ac:dyDescent="0.25">
      <c r="A3996" s="115"/>
    </row>
    <row r="3997" spans="1:1" x14ac:dyDescent="0.25">
      <c r="A3997" s="115"/>
    </row>
    <row r="3998" spans="1:1" x14ac:dyDescent="0.25">
      <c r="A3998" s="115"/>
    </row>
    <row r="3999" spans="1:1" x14ac:dyDescent="0.25">
      <c r="A3999" s="115"/>
    </row>
    <row r="4000" spans="1:1" x14ac:dyDescent="0.25">
      <c r="A4000" s="115"/>
    </row>
    <row r="4001" spans="1:1" x14ac:dyDescent="0.25">
      <c r="A4001" s="115"/>
    </row>
    <row r="4002" spans="1:1" x14ac:dyDescent="0.25">
      <c r="A4002" s="115"/>
    </row>
    <row r="4003" spans="1:1" x14ac:dyDescent="0.25">
      <c r="A4003" s="115"/>
    </row>
    <row r="4004" spans="1:1" x14ac:dyDescent="0.25">
      <c r="A4004" s="115"/>
    </row>
    <row r="4005" spans="1:1" x14ac:dyDescent="0.25">
      <c r="A4005" s="115"/>
    </row>
    <row r="4006" spans="1:1" x14ac:dyDescent="0.25">
      <c r="A4006" s="115"/>
    </row>
    <row r="4007" spans="1:1" x14ac:dyDescent="0.25">
      <c r="A4007" s="115"/>
    </row>
    <row r="4008" spans="1:1" x14ac:dyDescent="0.25">
      <c r="A4008" s="115"/>
    </row>
    <row r="4009" spans="1:1" x14ac:dyDescent="0.25">
      <c r="A4009" s="115"/>
    </row>
    <row r="4010" spans="1:1" x14ac:dyDescent="0.25">
      <c r="A4010" s="115"/>
    </row>
    <row r="4011" spans="1:1" x14ac:dyDescent="0.25">
      <c r="A4011" s="115"/>
    </row>
    <row r="4012" spans="1:1" x14ac:dyDescent="0.25">
      <c r="A4012" s="115"/>
    </row>
    <row r="4013" spans="1:1" x14ac:dyDescent="0.25">
      <c r="A4013" s="115"/>
    </row>
    <row r="4014" spans="1:1" x14ac:dyDescent="0.25">
      <c r="A4014" s="115"/>
    </row>
    <row r="4015" spans="1:1" x14ac:dyDescent="0.25">
      <c r="A4015" s="115"/>
    </row>
    <row r="4016" spans="1:1" x14ac:dyDescent="0.25">
      <c r="A4016" s="115"/>
    </row>
    <row r="4017" spans="1:1" x14ac:dyDescent="0.25">
      <c r="A4017" s="115"/>
    </row>
    <row r="4018" spans="1:1" x14ac:dyDescent="0.25">
      <c r="A4018" s="115"/>
    </row>
    <row r="4019" spans="1:1" x14ac:dyDescent="0.25">
      <c r="A4019" s="115"/>
    </row>
    <row r="4020" spans="1:1" x14ac:dyDescent="0.25">
      <c r="A4020" s="115"/>
    </row>
    <row r="4021" spans="1:1" x14ac:dyDescent="0.25">
      <c r="A4021" s="115"/>
    </row>
    <row r="4022" spans="1:1" x14ac:dyDescent="0.25">
      <c r="A4022" s="115"/>
    </row>
    <row r="4023" spans="1:1" x14ac:dyDescent="0.25">
      <c r="A4023" s="115"/>
    </row>
    <row r="4024" spans="1:1" x14ac:dyDescent="0.25">
      <c r="A4024" s="115"/>
    </row>
    <row r="4025" spans="1:1" x14ac:dyDescent="0.25">
      <c r="A4025" s="115"/>
    </row>
    <row r="4026" spans="1:1" x14ac:dyDescent="0.25">
      <c r="A4026" s="115"/>
    </row>
    <row r="4027" spans="1:1" x14ac:dyDescent="0.25">
      <c r="A4027" s="115"/>
    </row>
    <row r="4028" spans="1:1" x14ac:dyDescent="0.25">
      <c r="A4028" s="115"/>
    </row>
    <row r="4029" spans="1:1" x14ac:dyDescent="0.25">
      <c r="A4029" s="115"/>
    </row>
    <row r="4030" spans="1:1" x14ac:dyDescent="0.25">
      <c r="A4030" s="115"/>
    </row>
    <row r="4031" spans="1:1" x14ac:dyDescent="0.25">
      <c r="A4031" s="115"/>
    </row>
    <row r="4032" spans="1:1" x14ac:dyDescent="0.25">
      <c r="A4032" s="115"/>
    </row>
    <row r="4033" spans="1:1" x14ac:dyDescent="0.25">
      <c r="A4033" s="115"/>
    </row>
    <row r="4034" spans="1:1" x14ac:dyDescent="0.25">
      <c r="A4034" s="115"/>
    </row>
    <row r="4035" spans="1:1" x14ac:dyDescent="0.25">
      <c r="A4035" s="115"/>
    </row>
    <row r="4036" spans="1:1" x14ac:dyDescent="0.25">
      <c r="A4036" s="115"/>
    </row>
    <row r="4037" spans="1:1" x14ac:dyDescent="0.25">
      <c r="A4037" s="115"/>
    </row>
    <row r="4038" spans="1:1" x14ac:dyDescent="0.25">
      <c r="A4038" s="115"/>
    </row>
    <row r="4039" spans="1:1" x14ac:dyDescent="0.25">
      <c r="A4039" s="115"/>
    </row>
    <row r="4040" spans="1:1" x14ac:dyDescent="0.25">
      <c r="A4040" s="115"/>
    </row>
    <row r="4041" spans="1:1" x14ac:dyDescent="0.25">
      <c r="A4041" s="115"/>
    </row>
    <row r="4042" spans="1:1" x14ac:dyDescent="0.25">
      <c r="A4042" s="115"/>
    </row>
    <row r="4043" spans="1:1" x14ac:dyDescent="0.25">
      <c r="A4043" s="115"/>
    </row>
    <row r="4044" spans="1:1" x14ac:dyDescent="0.25">
      <c r="A4044" s="115"/>
    </row>
    <row r="4045" spans="1:1" x14ac:dyDescent="0.25">
      <c r="A4045" s="115"/>
    </row>
    <row r="4046" spans="1:1" x14ac:dyDescent="0.25">
      <c r="A4046" s="115"/>
    </row>
    <row r="4047" spans="1:1" x14ac:dyDescent="0.25">
      <c r="A4047" s="115"/>
    </row>
    <row r="4048" spans="1:1" x14ac:dyDescent="0.25">
      <c r="A4048" s="115"/>
    </row>
    <row r="4049" spans="1:1" x14ac:dyDescent="0.25">
      <c r="A4049" s="115"/>
    </row>
    <row r="4050" spans="1:1" x14ac:dyDescent="0.25">
      <c r="A4050" s="115"/>
    </row>
    <row r="4051" spans="1:1" x14ac:dyDescent="0.25">
      <c r="A4051" s="115"/>
    </row>
    <row r="4052" spans="1:1" x14ac:dyDescent="0.25">
      <c r="A4052" s="115"/>
    </row>
    <row r="4053" spans="1:1" x14ac:dyDescent="0.25">
      <c r="A4053" s="115"/>
    </row>
    <row r="4054" spans="1:1" x14ac:dyDescent="0.25">
      <c r="A4054" s="115"/>
    </row>
    <row r="4055" spans="1:1" x14ac:dyDescent="0.25">
      <c r="A4055" s="115"/>
    </row>
    <row r="4056" spans="1:1" x14ac:dyDescent="0.25">
      <c r="A4056" s="115"/>
    </row>
    <row r="4057" spans="1:1" x14ac:dyDescent="0.25">
      <c r="A4057" s="115"/>
    </row>
    <row r="4058" spans="1:1" x14ac:dyDescent="0.25">
      <c r="A4058" s="115"/>
    </row>
    <row r="4059" spans="1:1" x14ac:dyDescent="0.25">
      <c r="A4059" s="115"/>
    </row>
    <row r="4060" spans="1:1" x14ac:dyDescent="0.25">
      <c r="A4060" s="115"/>
    </row>
    <row r="4061" spans="1:1" x14ac:dyDescent="0.25">
      <c r="A4061" s="115"/>
    </row>
    <row r="4062" spans="1:1" x14ac:dyDescent="0.25">
      <c r="A4062" s="115"/>
    </row>
    <row r="4063" spans="1:1" x14ac:dyDescent="0.25">
      <c r="A4063" s="115"/>
    </row>
    <row r="4064" spans="1:1" x14ac:dyDescent="0.25">
      <c r="A4064" s="115"/>
    </row>
    <row r="4065" spans="1:1" x14ac:dyDescent="0.25">
      <c r="A4065" s="115"/>
    </row>
    <row r="4066" spans="1:1" x14ac:dyDescent="0.25">
      <c r="A4066" s="115"/>
    </row>
    <row r="4067" spans="1:1" x14ac:dyDescent="0.25">
      <c r="A4067" s="115"/>
    </row>
    <row r="4068" spans="1:1" x14ac:dyDescent="0.25">
      <c r="A4068" s="115"/>
    </row>
    <row r="4069" spans="1:1" x14ac:dyDescent="0.25">
      <c r="A4069" s="115"/>
    </row>
    <row r="4070" spans="1:1" x14ac:dyDescent="0.25">
      <c r="A4070" s="115"/>
    </row>
    <row r="4071" spans="1:1" x14ac:dyDescent="0.25">
      <c r="A4071" s="115"/>
    </row>
    <row r="4072" spans="1:1" x14ac:dyDescent="0.25">
      <c r="A4072" s="115"/>
    </row>
    <row r="4073" spans="1:1" x14ac:dyDescent="0.25">
      <c r="A4073" s="115"/>
    </row>
    <row r="4074" spans="1:1" x14ac:dyDescent="0.25">
      <c r="A4074" s="115"/>
    </row>
    <row r="4075" spans="1:1" x14ac:dyDescent="0.25">
      <c r="A4075" s="115"/>
    </row>
    <row r="4076" spans="1:1" x14ac:dyDescent="0.25">
      <c r="A4076" s="115"/>
    </row>
    <row r="4077" spans="1:1" x14ac:dyDescent="0.25">
      <c r="A4077" s="115"/>
    </row>
    <row r="4078" spans="1:1" x14ac:dyDescent="0.25">
      <c r="A4078" s="115"/>
    </row>
    <row r="4079" spans="1:1" x14ac:dyDescent="0.25">
      <c r="A4079" s="115"/>
    </row>
    <row r="4080" spans="1:1" x14ac:dyDescent="0.25">
      <c r="A4080" s="115"/>
    </row>
    <row r="4081" spans="1:1" x14ac:dyDescent="0.25">
      <c r="A4081" s="115"/>
    </row>
    <row r="4082" spans="1:1" x14ac:dyDescent="0.25">
      <c r="A4082" s="115"/>
    </row>
    <row r="4083" spans="1:1" x14ac:dyDescent="0.25">
      <c r="A4083" s="115"/>
    </row>
    <row r="4084" spans="1:1" x14ac:dyDescent="0.25">
      <c r="A4084" s="115"/>
    </row>
    <row r="4085" spans="1:1" x14ac:dyDescent="0.25">
      <c r="A4085" s="115"/>
    </row>
    <row r="4086" spans="1:1" x14ac:dyDescent="0.25">
      <c r="A4086" s="115"/>
    </row>
    <row r="4087" spans="1:1" x14ac:dyDescent="0.25">
      <c r="A4087" s="115"/>
    </row>
    <row r="4088" spans="1:1" x14ac:dyDescent="0.25">
      <c r="A4088" s="115"/>
    </row>
    <row r="4089" spans="1:1" x14ac:dyDescent="0.25">
      <c r="A4089" s="115"/>
    </row>
    <row r="4090" spans="1:1" x14ac:dyDescent="0.25">
      <c r="A4090" s="115"/>
    </row>
    <row r="4091" spans="1:1" x14ac:dyDescent="0.25">
      <c r="A4091" s="115"/>
    </row>
    <row r="4092" spans="1:1" x14ac:dyDescent="0.25">
      <c r="A4092" s="115"/>
    </row>
    <row r="4093" spans="1:1" x14ac:dyDescent="0.25">
      <c r="A4093" s="115"/>
    </row>
    <row r="4094" spans="1:1" x14ac:dyDescent="0.25">
      <c r="A4094" s="115"/>
    </row>
    <row r="4095" spans="1:1" x14ac:dyDescent="0.25">
      <c r="A4095" s="115"/>
    </row>
    <row r="4096" spans="1:1" x14ac:dyDescent="0.25">
      <c r="A4096" s="115"/>
    </row>
    <row r="4097" spans="1:1" x14ac:dyDescent="0.25">
      <c r="A4097" s="115"/>
    </row>
    <row r="4098" spans="1:1" x14ac:dyDescent="0.25">
      <c r="A4098" s="115"/>
    </row>
    <row r="4099" spans="1:1" x14ac:dyDescent="0.25">
      <c r="A4099" s="115"/>
    </row>
    <row r="4100" spans="1:1" x14ac:dyDescent="0.25">
      <c r="A4100" s="115"/>
    </row>
    <row r="4101" spans="1:1" x14ac:dyDescent="0.25">
      <c r="A4101" s="115"/>
    </row>
    <row r="4102" spans="1:1" x14ac:dyDescent="0.25">
      <c r="A4102" s="115"/>
    </row>
    <row r="4103" spans="1:1" x14ac:dyDescent="0.25">
      <c r="A4103" s="115"/>
    </row>
    <row r="4104" spans="1:1" x14ac:dyDescent="0.25">
      <c r="A4104" s="115"/>
    </row>
    <row r="4105" spans="1:1" x14ac:dyDescent="0.25">
      <c r="A4105" s="115"/>
    </row>
    <row r="4106" spans="1:1" x14ac:dyDescent="0.25">
      <c r="A4106" s="115"/>
    </row>
    <row r="4107" spans="1:1" x14ac:dyDescent="0.25">
      <c r="A4107" s="115"/>
    </row>
    <row r="4108" spans="1:1" x14ac:dyDescent="0.25">
      <c r="A4108" s="115"/>
    </row>
    <row r="4109" spans="1:1" x14ac:dyDescent="0.25">
      <c r="A4109" s="115"/>
    </row>
    <row r="4110" spans="1:1" x14ac:dyDescent="0.25">
      <c r="A4110" s="115"/>
    </row>
    <row r="4111" spans="1:1" x14ac:dyDescent="0.25">
      <c r="A4111" s="115"/>
    </row>
    <row r="4112" spans="1:1" x14ac:dyDescent="0.25">
      <c r="A4112" s="115"/>
    </row>
    <row r="4113" spans="1:1" x14ac:dyDescent="0.25">
      <c r="A4113" s="115"/>
    </row>
    <row r="4114" spans="1:1" x14ac:dyDescent="0.25">
      <c r="A4114" s="115"/>
    </row>
    <row r="4115" spans="1:1" x14ac:dyDescent="0.25">
      <c r="A4115" s="115"/>
    </row>
    <row r="4116" spans="1:1" x14ac:dyDescent="0.25">
      <c r="A4116" s="115"/>
    </row>
    <row r="4117" spans="1:1" x14ac:dyDescent="0.25">
      <c r="A4117" s="115"/>
    </row>
    <row r="4118" spans="1:1" x14ac:dyDescent="0.25">
      <c r="A4118" s="115"/>
    </row>
    <row r="4119" spans="1:1" x14ac:dyDescent="0.25">
      <c r="A4119" s="115"/>
    </row>
    <row r="4120" spans="1:1" x14ac:dyDescent="0.25">
      <c r="A4120" s="115"/>
    </row>
    <row r="4121" spans="1:1" x14ac:dyDescent="0.25">
      <c r="A4121" s="115"/>
    </row>
    <row r="4122" spans="1:1" x14ac:dyDescent="0.25">
      <c r="A4122" s="115"/>
    </row>
    <row r="4123" spans="1:1" x14ac:dyDescent="0.25">
      <c r="A4123" s="115"/>
    </row>
    <row r="4124" spans="1:1" x14ac:dyDescent="0.25">
      <c r="A4124" s="115"/>
    </row>
    <row r="4125" spans="1:1" x14ac:dyDescent="0.25">
      <c r="A4125" s="115"/>
    </row>
    <row r="4126" spans="1:1" x14ac:dyDescent="0.25">
      <c r="A4126" s="115"/>
    </row>
    <row r="4127" spans="1:1" x14ac:dyDescent="0.25">
      <c r="A4127" s="115"/>
    </row>
    <row r="4128" spans="1:1" x14ac:dyDescent="0.25">
      <c r="A4128" s="115"/>
    </row>
    <row r="4129" spans="1:1" x14ac:dyDescent="0.25">
      <c r="A4129" s="115"/>
    </row>
    <row r="4130" spans="1:1" x14ac:dyDescent="0.25">
      <c r="A4130" s="115"/>
    </row>
    <row r="4131" spans="1:1" x14ac:dyDescent="0.25">
      <c r="A4131" s="115"/>
    </row>
    <row r="4132" spans="1:1" x14ac:dyDescent="0.25">
      <c r="A4132" s="115"/>
    </row>
    <row r="4133" spans="1:1" x14ac:dyDescent="0.25">
      <c r="A4133" s="115"/>
    </row>
    <row r="4134" spans="1:1" x14ac:dyDescent="0.25">
      <c r="A4134" s="115"/>
    </row>
    <row r="4135" spans="1:1" x14ac:dyDescent="0.25">
      <c r="A4135" s="115"/>
    </row>
    <row r="4136" spans="1:1" x14ac:dyDescent="0.25">
      <c r="A4136" s="115"/>
    </row>
    <row r="4137" spans="1:1" x14ac:dyDescent="0.25">
      <c r="A4137" s="115"/>
    </row>
    <row r="4138" spans="1:1" x14ac:dyDescent="0.25">
      <c r="A4138" s="115"/>
    </row>
    <row r="4139" spans="1:1" x14ac:dyDescent="0.25">
      <c r="A4139" s="115"/>
    </row>
    <row r="4140" spans="1:1" x14ac:dyDescent="0.25">
      <c r="A4140" s="115"/>
    </row>
    <row r="4141" spans="1:1" x14ac:dyDescent="0.25">
      <c r="A4141" s="115"/>
    </row>
    <row r="4142" spans="1:1" x14ac:dyDescent="0.25">
      <c r="A4142" s="115"/>
    </row>
    <row r="4143" spans="1:1" x14ac:dyDescent="0.25">
      <c r="A4143" s="115"/>
    </row>
    <row r="4144" spans="1:1" x14ac:dyDescent="0.25">
      <c r="A4144" s="115"/>
    </row>
    <row r="4145" spans="1:1" x14ac:dyDescent="0.25">
      <c r="A4145" s="115"/>
    </row>
    <row r="4146" spans="1:1" x14ac:dyDescent="0.25">
      <c r="A4146" s="115"/>
    </row>
    <row r="4147" spans="1:1" x14ac:dyDescent="0.25">
      <c r="A4147" s="115"/>
    </row>
    <row r="4148" spans="1:1" x14ac:dyDescent="0.25">
      <c r="A4148" s="115"/>
    </row>
    <row r="4149" spans="1:1" x14ac:dyDescent="0.25">
      <c r="A4149" s="115"/>
    </row>
    <row r="4150" spans="1:1" x14ac:dyDescent="0.25">
      <c r="A4150" s="115"/>
    </row>
    <row r="4151" spans="1:1" x14ac:dyDescent="0.25">
      <c r="A4151" s="115"/>
    </row>
    <row r="4152" spans="1:1" x14ac:dyDescent="0.25">
      <c r="A4152" s="115"/>
    </row>
    <row r="4153" spans="1:1" x14ac:dyDescent="0.25">
      <c r="A4153" s="115"/>
    </row>
    <row r="4154" spans="1:1" x14ac:dyDescent="0.25">
      <c r="A4154" s="115"/>
    </row>
    <row r="4155" spans="1:1" x14ac:dyDescent="0.25">
      <c r="A4155" s="115"/>
    </row>
    <row r="4156" spans="1:1" x14ac:dyDescent="0.25">
      <c r="A4156" s="115"/>
    </row>
    <row r="4157" spans="1:1" x14ac:dyDescent="0.25">
      <c r="A4157" s="115"/>
    </row>
    <row r="4158" spans="1:1" x14ac:dyDescent="0.25">
      <c r="A4158" s="115"/>
    </row>
    <row r="4159" spans="1:1" x14ac:dyDescent="0.25">
      <c r="A4159" s="115"/>
    </row>
    <row r="4160" spans="1:1" x14ac:dyDescent="0.25">
      <c r="A4160" s="115"/>
    </row>
    <row r="4161" spans="1:1" x14ac:dyDescent="0.25">
      <c r="A4161" s="115"/>
    </row>
    <row r="4162" spans="1:1" x14ac:dyDescent="0.25">
      <c r="A4162" s="115"/>
    </row>
    <row r="4163" spans="1:1" x14ac:dyDescent="0.25">
      <c r="A4163" s="115"/>
    </row>
    <row r="4164" spans="1:1" x14ac:dyDescent="0.25">
      <c r="A4164" s="115"/>
    </row>
    <row r="4165" spans="1:1" x14ac:dyDescent="0.25">
      <c r="A4165" s="115"/>
    </row>
    <row r="4166" spans="1:1" x14ac:dyDescent="0.25">
      <c r="A4166" s="115"/>
    </row>
    <row r="4167" spans="1:1" x14ac:dyDescent="0.25">
      <c r="A4167" s="115"/>
    </row>
    <row r="4168" spans="1:1" x14ac:dyDescent="0.25">
      <c r="A4168" s="115"/>
    </row>
    <row r="4169" spans="1:1" x14ac:dyDescent="0.25">
      <c r="A4169" s="115"/>
    </row>
    <row r="4170" spans="1:1" x14ac:dyDescent="0.25">
      <c r="A4170" s="115"/>
    </row>
    <row r="4171" spans="1:1" x14ac:dyDescent="0.25">
      <c r="A4171" s="115"/>
    </row>
    <row r="4172" spans="1:1" x14ac:dyDescent="0.25">
      <c r="A4172" s="115"/>
    </row>
    <row r="4173" spans="1:1" x14ac:dyDescent="0.25">
      <c r="A4173" s="115"/>
    </row>
    <row r="4174" spans="1:1" x14ac:dyDescent="0.25">
      <c r="A4174" s="115"/>
    </row>
    <row r="4175" spans="1:1" x14ac:dyDescent="0.25">
      <c r="A4175" s="115"/>
    </row>
    <row r="4176" spans="1:1" x14ac:dyDescent="0.25">
      <c r="A4176" s="115"/>
    </row>
    <row r="4177" spans="1:1" x14ac:dyDescent="0.25">
      <c r="A4177" s="115"/>
    </row>
    <row r="4178" spans="1:1" x14ac:dyDescent="0.25">
      <c r="A4178" s="115"/>
    </row>
    <row r="4179" spans="1:1" x14ac:dyDescent="0.25">
      <c r="A4179" s="115"/>
    </row>
    <row r="4180" spans="1:1" x14ac:dyDescent="0.25">
      <c r="A4180" s="115"/>
    </row>
    <row r="4181" spans="1:1" x14ac:dyDescent="0.25">
      <c r="A4181" s="115"/>
    </row>
    <row r="4182" spans="1:1" x14ac:dyDescent="0.25">
      <c r="A4182" s="115"/>
    </row>
    <row r="4183" spans="1:1" x14ac:dyDescent="0.25">
      <c r="A4183" s="115"/>
    </row>
    <row r="4184" spans="1:1" x14ac:dyDescent="0.25">
      <c r="A4184" s="115"/>
    </row>
    <row r="4185" spans="1:1" x14ac:dyDescent="0.25">
      <c r="A4185" s="115"/>
    </row>
    <row r="4186" spans="1:1" x14ac:dyDescent="0.25">
      <c r="A4186" s="115"/>
    </row>
    <row r="4187" spans="1:1" x14ac:dyDescent="0.25">
      <c r="A4187" s="115"/>
    </row>
    <row r="4188" spans="1:1" x14ac:dyDescent="0.25">
      <c r="A4188" s="115"/>
    </row>
    <row r="4189" spans="1:1" x14ac:dyDescent="0.25">
      <c r="A4189" s="115"/>
    </row>
    <row r="4190" spans="1:1" x14ac:dyDescent="0.25">
      <c r="A4190" s="115"/>
    </row>
    <row r="4191" spans="1:1" x14ac:dyDescent="0.25">
      <c r="A4191" s="115"/>
    </row>
    <row r="4192" spans="1:1" x14ac:dyDescent="0.25">
      <c r="A4192" s="115"/>
    </row>
    <row r="4193" spans="1:1" x14ac:dyDescent="0.25">
      <c r="A4193" s="115"/>
    </row>
    <row r="4194" spans="1:1" x14ac:dyDescent="0.25">
      <c r="A4194" s="115"/>
    </row>
    <row r="4195" spans="1:1" x14ac:dyDescent="0.25">
      <c r="A4195" s="115"/>
    </row>
    <row r="4196" spans="1:1" x14ac:dyDescent="0.25">
      <c r="A4196" s="115"/>
    </row>
    <row r="4197" spans="1:1" x14ac:dyDescent="0.25">
      <c r="A4197" s="115"/>
    </row>
    <row r="4198" spans="1:1" x14ac:dyDescent="0.25">
      <c r="A4198" s="115"/>
    </row>
    <row r="4199" spans="1:1" x14ac:dyDescent="0.25">
      <c r="A4199" s="115"/>
    </row>
    <row r="4200" spans="1:1" x14ac:dyDescent="0.25">
      <c r="A4200" s="115"/>
    </row>
    <row r="4201" spans="1:1" x14ac:dyDescent="0.25">
      <c r="A4201" s="115"/>
    </row>
    <row r="4202" spans="1:1" x14ac:dyDescent="0.25">
      <c r="A4202" s="115"/>
    </row>
    <row r="4203" spans="1:1" x14ac:dyDescent="0.25">
      <c r="A4203" s="115"/>
    </row>
    <row r="4204" spans="1:1" x14ac:dyDescent="0.25">
      <c r="A4204" s="115"/>
    </row>
    <row r="4205" spans="1:1" x14ac:dyDescent="0.25">
      <c r="A4205" s="115"/>
    </row>
    <row r="4206" spans="1:1" x14ac:dyDescent="0.25">
      <c r="A4206" s="115"/>
    </row>
    <row r="4207" spans="1:1" x14ac:dyDescent="0.25">
      <c r="A4207" s="115"/>
    </row>
    <row r="4208" spans="1:1" x14ac:dyDescent="0.25">
      <c r="A4208" s="115"/>
    </row>
    <row r="4209" spans="1:1" x14ac:dyDescent="0.25">
      <c r="A4209" s="115"/>
    </row>
    <row r="4210" spans="1:1" x14ac:dyDescent="0.25">
      <c r="A4210" s="115"/>
    </row>
    <row r="4211" spans="1:1" x14ac:dyDescent="0.25">
      <c r="A4211" s="115"/>
    </row>
    <row r="4212" spans="1:1" x14ac:dyDescent="0.25">
      <c r="A4212" s="115"/>
    </row>
    <row r="4213" spans="1:1" x14ac:dyDescent="0.25">
      <c r="A4213" s="115"/>
    </row>
    <row r="4214" spans="1:1" x14ac:dyDescent="0.25">
      <c r="A4214" s="115"/>
    </row>
    <row r="4215" spans="1:1" x14ac:dyDescent="0.25">
      <c r="A4215" s="115"/>
    </row>
    <row r="4216" spans="1:1" x14ac:dyDescent="0.25">
      <c r="A4216" s="115"/>
    </row>
    <row r="4217" spans="1:1" x14ac:dyDescent="0.25">
      <c r="A4217" s="115"/>
    </row>
    <row r="4218" spans="1:1" x14ac:dyDescent="0.25">
      <c r="A4218" s="115"/>
    </row>
    <row r="4219" spans="1:1" x14ac:dyDescent="0.25">
      <c r="A4219" s="115"/>
    </row>
    <row r="4220" spans="1:1" x14ac:dyDescent="0.25">
      <c r="A4220" s="115"/>
    </row>
    <row r="4221" spans="1:1" x14ac:dyDescent="0.25">
      <c r="A4221" s="115"/>
    </row>
    <row r="4222" spans="1:1" x14ac:dyDescent="0.25">
      <c r="A4222" s="115"/>
    </row>
    <row r="4223" spans="1:1" x14ac:dyDescent="0.25">
      <c r="A4223" s="115"/>
    </row>
    <row r="4224" spans="1:1" x14ac:dyDescent="0.25">
      <c r="A4224" s="115"/>
    </row>
    <row r="4225" spans="1:1" x14ac:dyDescent="0.25">
      <c r="A4225" s="115"/>
    </row>
    <row r="4226" spans="1:1" x14ac:dyDescent="0.25">
      <c r="A4226" s="115"/>
    </row>
    <row r="4227" spans="1:1" x14ac:dyDescent="0.25">
      <c r="A4227" s="115"/>
    </row>
    <row r="4228" spans="1:1" x14ac:dyDescent="0.25">
      <c r="A4228" s="115"/>
    </row>
    <row r="4229" spans="1:1" x14ac:dyDescent="0.25">
      <c r="A4229" s="115"/>
    </row>
    <row r="4230" spans="1:1" x14ac:dyDescent="0.25">
      <c r="A4230" s="115"/>
    </row>
    <row r="4231" spans="1:1" x14ac:dyDescent="0.25">
      <c r="A4231" s="115"/>
    </row>
    <row r="4232" spans="1:1" x14ac:dyDescent="0.25">
      <c r="A4232" s="115"/>
    </row>
    <row r="4233" spans="1:1" x14ac:dyDescent="0.25">
      <c r="A4233" s="115"/>
    </row>
    <row r="4234" spans="1:1" x14ac:dyDescent="0.25">
      <c r="A4234" s="115"/>
    </row>
    <row r="4235" spans="1:1" x14ac:dyDescent="0.25">
      <c r="A4235" s="115"/>
    </row>
    <row r="4236" spans="1:1" x14ac:dyDescent="0.25">
      <c r="A4236" s="115"/>
    </row>
    <row r="4237" spans="1:1" x14ac:dyDescent="0.25">
      <c r="A4237" s="115"/>
    </row>
    <row r="4238" spans="1:1" x14ac:dyDescent="0.25">
      <c r="A4238" s="115"/>
    </row>
    <row r="4239" spans="1:1" x14ac:dyDescent="0.25">
      <c r="A4239" s="115"/>
    </row>
    <row r="4240" spans="1:1" x14ac:dyDescent="0.25">
      <c r="A4240" s="115"/>
    </row>
    <row r="4241" spans="1:1" x14ac:dyDescent="0.25">
      <c r="A4241" s="115"/>
    </row>
    <row r="4242" spans="1:1" x14ac:dyDescent="0.25">
      <c r="A4242" s="115"/>
    </row>
    <row r="4243" spans="1:1" x14ac:dyDescent="0.25">
      <c r="A4243" s="115"/>
    </row>
    <row r="4244" spans="1:1" x14ac:dyDescent="0.25">
      <c r="A4244" s="115"/>
    </row>
    <row r="4245" spans="1:1" x14ac:dyDescent="0.25">
      <c r="A4245" s="115"/>
    </row>
    <row r="4246" spans="1:1" x14ac:dyDescent="0.25">
      <c r="A4246" s="115"/>
    </row>
    <row r="4247" spans="1:1" x14ac:dyDescent="0.25">
      <c r="A4247" s="115"/>
    </row>
    <row r="4248" spans="1:1" x14ac:dyDescent="0.25">
      <c r="A4248" s="115"/>
    </row>
    <row r="4249" spans="1:1" x14ac:dyDescent="0.25">
      <c r="A4249" s="115"/>
    </row>
    <row r="4250" spans="1:1" x14ac:dyDescent="0.25">
      <c r="A4250" s="115"/>
    </row>
    <row r="4251" spans="1:1" x14ac:dyDescent="0.25">
      <c r="A4251" s="115"/>
    </row>
    <row r="4252" spans="1:1" x14ac:dyDescent="0.25">
      <c r="A4252" s="115"/>
    </row>
    <row r="4253" spans="1:1" x14ac:dyDescent="0.25">
      <c r="A4253" s="115"/>
    </row>
    <row r="4254" spans="1:1" x14ac:dyDescent="0.25">
      <c r="A4254" s="115"/>
    </row>
    <row r="4255" spans="1:1" x14ac:dyDescent="0.25">
      <c r="A4255" s="115"/>
    </row>
    <row r="4256" spans="1:1" x14ac:dyDescent="0.25">
      <c r="A4256" s="115"/>
    </row>
    <row r="4257" spans="1:1" x14ac:dyDescent="0.25">
      <c r="A4257" s="115"/>
    </row>
    <row r="4258" spans="1:1" x14ac:dyDescent="0.25">
      <c r="A4258" s="115"/>
    </row>
    <row r="4259" spans="1:1" x14ac:dyDescent="0.25">
      <c r="A4259" s="115"/>
    </row>
    <row r="4260" spans="1:1" x14ac:dyDescent="0.25">
      <c r="A4260" s="115"/>
    </row>
    <row r="4261" spans="1:1" x14ac:dyDescent="0.25">
      <c r="A4261" s="115"/>
    </row>
    <row r="4262" spans="1:1" x14ac:dyDescent="0.25">
      <c r="A4262" s="115"/>
    </row>
    <row r="4263" spans="1:1" x14ac:dyDescent="0.25">
      <c r="A4263" s="115"/>
    </row>
    <row r="4264" spans="1:1" x14ac:dyDescent="0.25">
      <c r="A4264" s="115"/>
    </row>
    <row r="4265" spans="1:1" x14ac:dyDescent="0.25">
      <c r="A4265" s="115"/>
    </row>
    <row r="4266" spans="1:1" x14ac:dyDescent="0.25">
      <c r="A4266" s="115"/>
    </row>
    <row r="4267" spans="1:1" x14ac:dyDescent="0.25">
      <c r="A4267" s="115"/>
    </row>
    <row r="4268" spans="1:1" x14ac:dyDescent="0.25">
      <c r="A4268" s="115"/>
    </row>
    <row r="4269" spans="1:1" x14ac:dyDescent="0.25">
      <c r="A4269" s="115"/>
    </row>
    <row r="4270" spans="1:1" x14ac:dyDescent="0.25">
      <c r="A4270" s="115"/>
    </row>
    <row r="4271" spans="1:1" x14ac:dyDescent="0.25">
      <c r="A4271" s="115"/>
    </row>
    <row r="4272" spans="1:1" x14ac:dyDescent="0.25">
      <c r="A4272" s="115"/>
    </row>
    <row r="4273" spans="1:1" x14ac:dyDescent="0.25">
      <c r="A4273" s="115"/>
    </row>
    <row r="4274" spans="1:1" x14ac:dyDescent="0.25">
      <c r="A4274" s="115"/>
    </row>
    <row r="4275" spans="1:1" x14ac:dyDescent="0.25">
      <c r="A4275" s="115"/>
    </row>
    <row r="4276" spans="1:1" x14ac:dyDescent="0.25">
      <c r="A4276" s="115"/>
    </row>
    <row r="4277" spans="1:1" x14ac:dyDescent="0.25">
      <c r="A4277" s="115"/>
    </row>
    <row r="4278" spans="1:1" x14ac:dyDescent="0.25">
      <c r="A4278" s="115"/>
    </row>
    <row r="4279" spans="1:1" x14ac:dyDescent="0.25">
      <c r="A4279" s="115"/>
    </row>
    <row r="4280" spans="1:1" x14ac:dyDescent="0.25">
      <c r="A4280" s="115"/>
    </row>
    <row r="4281" spans="1:1" x14ac:dyDescent="0.25">
      <c r="A4281" s="115"/>
    </row>
    <row r="4282" spans="1:1" x14ac:dyDescent="0.25">
      <c r="A4282" s="115"/>
    </row>
    <row r="4283" spans="1:1" x14ac:dyDescent="0.25">
      <c r="A4283" s="115"/>
    </row>
    <row r="4284" spans="1:1" x14ac:dyDescent="0.25">
      <c r="A4284" s="115"/>
    </row>
    <row r="4285" spans="1:1" x14ac:dyDescent="0.25">
      <c r="A4285" s="115"/>
    </row>
    <row r="4286" spans="1:1" x14ac:dyDescent="0.25">
      <c r="A4286" s="115"/>
    </row>
    <row r="4287" spans="1:1" x14ac:dyDescent="0.25">
      <c r="A4287" s="115"/>
    </row>
    <row r="4288" spans="1:1" x14ac:dyDescent="0.25">
      <c r="A4288" s="115"/>
    </row>
    <row r="4289" spans="1:1" x14ac:dyDescent="0.25">
      <c r="A4289" s="115"/>
    </row>
    <row r="4290" spans="1:1" x14ac:dyDescent="0.25">
      <c r="A4290" s="115"/>
    </row>
    <row r="4291" spans="1:1" x14ac:dyDescent="0.25">
      <c r="A4291" s="115"/>
    </row>
  </sheetData>
  <mergeCells count="9">
    <mergeCell ref="A9:E9"/>
    <mergeCell ref="A29:B29"/>
    <mergeCell ref="D29:E29"/>
    <mergeCell ref="C1:E1"/>
    <mergeCell ref="C2:E2"/>
    <mergeCell ref="A3:E3"/>
    <mergeCell ref="B4:E4"/>
    <mergeCell ref="B6:E6"/>
    <mergeCell ref="A8:E8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C23" sqref="C23"/>
    </sheetView>
  </sheetViews>
  <sheetFormatPr defaultRowHeight="15" x14ac:dyDescent="0.25"/>
  <cols>
    <col min="1" max="1" width="8.42578125" style="154" customWidth="1"/>
    <col min="2" max="2" width="61.5703125" style="154" customWidth="1"/>
    <col min="3" max="3" width="24.85546875" style="154" customWidth="1"/>
    <col min="4" max="16384" width="9.140625" style="154"/>
  </cols>
  <sheetData>
    <row r="1" spans="1:7" ht="15.75" x14ac:dyDescent="0.25">
      <c r="A1" s="152"/>
      <c r="B1" s="153"/>
      <c r="C1" s="94" t="s">
        <v>0</v>
      </c>
      <c r="D1" s="95"/>
      <c r="F1" s="94"/>
      <c r="G1" s="94"/>
    </row>
    <row r="2" spans="1:7" ht="15.75" x14ac:dyDescent="0.25">
      <c r="A2" s="155"/>
      <c r="B2" s="153"/>
      <c r="C2" s="94" t="s">
        <v>639</v>
      </c>
      <c r="D2" s="94"/>
      <c r="E2" s="94"/>
    </row>
    <row r="3" spans="1:7" ht="15.75" x14ac:dyDescent="0.25">
      <c r="A3" s="155"/>
      <c r="B3" s="153"/>
      <c r="C3" s="94" t="s">
        <v>640</v>
      </c>
      <c r="D3" s="94"/>
      <c r="E3" s="94"/>
      <c r="F3" s="94"/>
      <c r="G3" s="94"/>
    </row>
    <row r="4" spans="1:7" ht="15.75" x14ac:dyDescent="0.25">
      <c r="A4" s="152"/>
      <c r="B4" s="153"/>
      <c r="C4" s="94" t="s">
        <v>1</v>
      </c>
      <c r="E4" s="94"/>
      <c r="F4" s="94"/>
      <c r="G4" s="94"/>
    </row>
    <row r="5" spans="1:7" ht="15.75" x14ac:dyDescent="0.25">
      <c r="A5" s="156"/>
      <c r="B5" s="153"/>
      <c r="C5" s="98"/>
      <c r="D5" s="89"/>
      <c r="E5" s="97"/>
      <c r="F5" s="89"/>
      <c r="G5" s="89"/>
    </row>
    <row r="6" spans="1:7" ht="15.75" x14ac:dyDescent="0.25">
      <c r="A6" s="156"/>
      <c r="B6" s="153"/>
      <c r="C6" s="94" t="s">
        <v>709</v>
      </c>
      <c r="E6" s="95"/>
      <c r="F6" s="95"/>
      <c r="G6" s="95"/>
    </row>
    <row r="7" spans="1:7" ht="15.75" x14ac:dyDescent="0.25">
      <c r="A7" s="156"/>
      <c r="B7" s="153"/>
      <c r="C7" s="5"/>
    </row>
    <row r="8" spans="1:7" ht="15.75" x14ac:dyDescent="0.25">
      <c r="A8" s="341" t="s">
        <v>652</v>
      </c>
      <c r="B8" s="341"/>
      <c r="C8" s="341"/>
    </row>
    <row r="9" spans="1:7" ht="15.75" x14ac:dyDescent="0.25">
      <c r="A9" s="157"/>
      <c r="B9" s="158"/>
      <c r="C9" s="14" t="s">
        <v>715</v>
      </c>
    </row>
    <row r="10" spans="1:7" ht="15.75" x14ac:dyDescent="0.25">
      <c r="A10" s="130" t="s">
        <v>643</v>
      </c>
      <c r="B10" s="131" t="s">
        <v>3</v>
      </c>
      <c r="C10" s="87" t="s">
        <v>614</v>
      </c>
    </row>
    <row r="11" spans="1:7" ht="15.75" x14ac:dyDescent="0.25">
      <c r="A11" s="132"/>
      <c r="B11" s="159" t="s">
        <v>653</v>
      </c>
      <c r="C11" s="160"/>
    </row>
    <row r="12" spans="1:7" ht="31.5" x14ac:dyDescent="0.25">
      <c r="A12" s="132">
        <v>1</v>
      </c>
      <c r="B12" s="25" t="s">
        <v>12</v>
      </c>
      <c r="C12" s="258">
        <v>251</v>
      </c>
    </row>
    <row r="13" spans="1:7" ht="31.5" x14ac:dyDescent="0.25">
      <c r="A13" s="132">
        <v>2</v>
      </c>
      <c r="B13" s="25" t="s">
        <v>162</v>
      </c>
      <c r="C13" s="319">
        <v>181</v>
      </c>
    </row>
    <row r="14" spans="1:7" ht="31.5" x14ac:dyDescent="0.25">
      <c r="A14" s="132">
        <v>3</v>
      </c>
      <c r="B14" s="25" t="s">
        <v>70</v>
      </c>
      <c r="C14" s="319">
        <v>190</v>
      </c>
    </row>
    <row r="15" spans="1:7" ht="31.5" x14ac:dyDescent="0.25">
      <c r="A15" s="132">
        <v>4</v>
      </c>
      <c r="B15" s="25" t="s">
        <v>25</v>
      </c>
      <c r="C15" s="258">
        <v>222</v>
      </c>
    </row>
    <row r="16" spans="1:7" ht="31.5" x14ac:dyDescent="0.25">
      <c r="A16" s="132">
        <v>5</v>
      </c>
      <c r="B16" s="25" t="s">
        <v>58</v>
      </c>
      <c r="C16" s="258">
        <v>188</v>
      </c>
    </row>
    <row r="17" spans="1:11" ht="31.5" x14ac:dyDescent="0.25">
      <c r="A17" s="132">
        <v>6</v>
      </c>
      <c r="B17" s="23" t="s">
        <v>230</v>
      </c>
      <c r="C17" s="258">
        <v>171</v>
      </c>
    </row>
    <row r="18" spans="1:11" ht="31.5" x14ac:dyDescent="0.25">
      <c r="A18" s="132">
        <v>7</v>
      </c>
      <c r="B18" s="23" t="s">
        <v>237</v>
      </c>
      <c r="C18" s="258">
        <v>171</v>
      </c>
    </row>
    <row r="19" spans="1:11" ht="45.75" customHeight="1" x14ac:dyDescent="0.25">
      <c r="A19" s="132">
        <v>8</v>
      </c>
      <c r="B19" s="148" t="s">
        <v>654</v>
      </c>
      <c r="C19" s="258">
        <v>647</v>
      </c>
      <c r="E19" s="337"/>
      <c r="F19" s="337"/>
      <c r="G19" s="337"/>
      <c r="H19" s="337"/>
      <c r="I19" s="337"/>
      <c r="J19" s="337"/>
      <c r="K19" s="337"/>
    </row>
    <row r="20" spans="1:11" ht="24.75" customHeight="1" x14ac:dyDescent="0.25">
      <c r="A20" s="132">
        <v>9</v>
      </c>
      <c r="B20" s="225" t="str">
        <f>Специалисты!B211</f>
        <v>Регистрация электрокардиограммы (проф.осмотр)</v>
      </c>
      <c r="C20" s="258">
        <v>324</v>
      </c>
    </row>
    <row r="21" spans="1:11" ht="15.75" x14ac:dyDescent="0.25">
      <c r="A21" s="132"/>
      <c r="B21" s="159" t="s">
        <v>655</v>
      </c>
      <c r="C21" s="19">
        <f>SUM(C12:C20)</f>
        <v>2345</v>
      </c>
    </row>
    <row r="22" spans="1:11" ht="15.75" x14ac:dyDescent="0.25">
      <c r="A22" s="132"/>
      <c r="B22" s="159" t="s">
        <v>656</v>
      </c>
      <c r="C22" s="258"/>
    </row>
    <row r="23" spans="1:11" ht="31.5" x14ac:dyDescent="0.25">
      <c r="A23" s="132">
        <v>10</v>
      </c>
      <c r="B23" s="23" t="s">
        <v>114</v>
      </c>
      <c r="C23" s="258">
        <v>229</v>
      </c>
    </row>
    <row r="24" spans="1:11" ht="15.75" x14ac:dyDescent="0.25">
      <c r="A24" s="132"/>
      <c r="B24" s="159" t="s">
        <v>655</v>
      </c>
      <c r="C24" s="19">
        <f>SUM(C21:C23)</f>
        <v>2574</v>
      </c>
    </row>
    <row r="25" spans="1:11" ht="15.75" x14ac:dyDescent="0.25">
      <c r="A25" s="161"/>
      <c r="B25" s="162"/>
      <c r="C25" s="163"/>
    </row>
    <row r="26" spans="1:11" ht="17.25" customHeight="1" x14ac:dyDescent="0.25">
      <c r="A26" s="340" t="s">
        <v>657</v>
      </c>
      <c r="B26" s="340"/>
      <c r="C26" s="81"/>
    </row>
    <row r="27" spans="1:11" ht="33" customHeight="1" x14ac:dyDescent="0.25">
      <c r="A27" s="338" t="s">
        <v>658</v>
      </c>
      <c r="B27" s="338"/>
      <c r="C27" s="338"/>
    </row>
    <row r="28" spans="1:11" ht="7.5" customHeight="1" x14ac:dyDescent="0.25">
      <c r="A28" s="155"/>
      <c r="B28" s="155"/>
      <c r="C28" s="9"/>
    </row>
    <row r="29" spans="1:11" ht="31.5" customHeight="1" x14ac:dyDescent="0.25">
      <c r="A29" s="342" t="s">
        <v>1165</v>
      </c>
      <c r="B29" s="342"/>
      <c r="C29" s="164">
        <v>911</v>
      </c>
    </row>
    <row r="30" spans="1:11" ht="12.75" customHeight="1" x14ac:dyDescent="0.25">
      <c r="A30" s="152"/>
      <c r="B30" s="152"/>
      <c r="C30" s="164"/>
    </row>
    <row r="31" spans="1:11" ht="15.75" x14ac:dyDescent="0.25">
      <c r="A31" s="343" t="s">
        <v>659</v>
      </c>
      <c r="B31" s="343"/>
      <c r="C31" s="311">
        <f>114.4*1.11</f>
        <v>126.98400000000002</v>
      </c>
    </row>
    <row r="32" spans="1:11" ht="9.75" customHeight="1" x14ac:dyDescent="0.25">
      <c r="A32" s="161"/>
      <c r="B32" s="165"/>
      <c r="C32" s="81"/>
    </row>
    <row r="33" spans="1:3" ht="33.75" customHeight="1" x14ac:dyDescent="0.25">
      <c r="A33" s="330" t="s">
        <v>634</v>
      </c>
      <c r="B33" s="330"/>
      <c r="C33" s="250" t="s">
        <v>431</v>
      </c>
    </row>
    <row r="34" spans="1:3" ht="15.75" x14ac:dyDescent="0.25">
      <c r="A34" s="157"/>
      <c r="B34" s="156"/>
      <c r="C34" s="9"/>
    </row>
    <row r="35" spans="1:3" ht="26.25" customHeight="1" x14ac:dyDescent="0.25">
      <c r="A35" s="339" t="s">
        <v>862</v>
      </c>
      <c r="B35" s="339"/>
      <c r="C35" s="9"/>
    </row>
    <row r="36" spans="1:3" ht="15.75" x14ac:dyDescent="0.25">
      <c r="A36" s="157"/>
      <c r="B36" s="155"/>
      <c r="C36" s="9"/>
    </row>
  </sheetData>
  <mergeCells count="8">
    <mergeCell ref="E19:K19"/>
    <mergeCell ref="A27:C27"/>
    <mergeCell ref="A35:B35"/>
    <mergeCell ref="A26:B26"/>
    <mergeCell ref="A8:C8"/>
    <mergeCell ref="A29:B29"/>
    <mergeCell ref="A31:B31"/>
    <mergeCell ref="A33:B33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C16" sqref="C16"/>
    </sheetView>
  </sheetViews>
  <sheetFormatPr defaultRowHeight="15" x14ac:dyDescent="0.25"/>
  <cols>
    <col min="2" max="2" width="57" customWidth="1"/>
    <col min="3" max="3" width="22.7109375" customWidth="1"/>
  </cols>
  <sheetData>
    <row r="1" spans="1:3" ht="15.75" x14ac:dyDescent="0.25">
      <c r="A1" s="147"/>
      <c r="B1" s="147"/>
      <c r="C1" s="147" t="s">
        <v>620</v>
      </c>
    </row>
    <row r="2" spans="1:3" ht="15.75" x14ac:dyDescent="0.25">
      <c r="A2" s="147"/>
      <c r="B2" s="147"/>
      <c r="C2" s="147" t="s">
        <v>433</v>
      </c>
    </row>
    <row r="3" spans="1:3" ht="15.75" x14ac:dyDescent="0.25">
      <c r="A3" s="147"/>
      <c r="B3" s="147"/>
      <c r="C3" s="147" t="s">
        <v>693</v>
      </c>
    </row>
    <row r="4" spans="1:3" ht="15.75" x14ac:dyDescent="0.25">
      <c r="A4" s="147"/>
      <c r="B4" s="147"/>
      <c r="C4" s="147" t="s">
        <v>661</v>
      </c>
    </row>
    <row r="5" spans="1:3" ht="15.75" x14ac:dyDescent="0.25">
      <c r="A5" s="147"/>
      <c r="B5" s="147"/>
      <c r="C5" s="147"/>
    </row>
    <row r="6" spans="1:3" ht="15.75" x14ac:dyDescent="0.25">
      <c r="A6" s="147"/>
      <c r="B6" s="147"/>
      <c r="C6" s="147" t="s">
        <v>711</v>
      </c>
    </row>
    <row r="7" spans="1:3" ht="15.75" x14ac:dyDescent="0.25">
      <c r="A7" s="167"/>
      <c r="B7" s="231"/>
      <c r="C7" s="149"/>
    </row>
    <row r="8" spans="1:3" ht="15.75" x14ac:dyDescent="0.25">
      <c r="A8" s="167"/>
      <c r="B8" s="149"/>
      <c r="C8" s="149"/>
    </row>
    <row r="9" spans="1:3" ht="15.75" x14ac:dyDescent="0.25">
      <c r="A9" s="328" t="s">
        <v>699</v>
      </c>
      <c r="B9" s="328"/>
      <c r="C9" s="328"/>
    </row>
    <row r="10" spans="1:3" ht="15.75" x14ac:dyDescent="0.25">
      <c r="A10" s="149"/>
      <c r="B10" s="233"/>
      <c r="C10" s="168" t="s">
        <v>716</v>
      </c>
    </row>
    <row r="11" spans="1:3" ht="15.75" x14ac:dyDescent="0.25">
      <c r="A11" s="38" t="s">
        <v>643</v>
      </c>
      <c r="B11" s="38" t="s">
        <v>662</v>
      </c>
      <c r="C11" s="169" t="s">
        <v>614</v>
      </c>
    </row>
    <row r="12" spans="1:3" ht="31.5" x14ac:dyDescent="0.25">
      <c r="A12" s="86">
        <v>1</v>
      </c>
      <c r="B12" s="23" t="str">
        <f>ПМО!B10</f>
        <v>Профилактический прием (осмотр, консультация) врача-терапевта</v>
      </c>
      <c r="C12" s="260">
        <v>251</v>
      </c>
    </row>
    <row r="13" spans="1:3" ht="31.5" x14ac:dyDescent="0.25">
      <c r="A13" s="86">
        <v>2</v>
      </c>
      <c r="B13" s="23" t="str">
        <f>ПМО!B30</f>
        <v xml:space="preserve">Профилактический прием (осмотр, консультация) врача-дерматовенеролога </v>
      </c>
      <c r="C13" s="260">
        <v>183</v>
      </c>
    </row>
    <row r="14" spans="1:3" ht="35.25" customHeight="1" x14ac:dyDescent="0.25">
      <c r="A14" s="86">
        <v>3</v>
      </c>
      <c r="B14" s="234" t="s">
        <v>700</v>
      </c>
      <c r="C14" s="260">
        <v>254</v>
      </c>
    </row>
    <row r="15" spans="1:3" ht="15.75" x14ac:dyDescent="0.25">
      <c r="A15" s="86">
        <v>4</v>
      </c>
      <c r="B15" s="20" t="s">
        <v>663</v>
      </c>
      <c r="C15" s="260">
        <v>8</v>
      </c>
    </row>
    <row r="16" spans="1:3" ht="15.75" x14ac:dyDescent="0.25">
      <c r="A16" s="211"/>
      <c r="B16" s="211" t="s">
        <v>664</v>
      </c>
      <c r="C16" s="307">
        <f>SUM(C12:C15)</f>
        <v>696</v>
      </c>
    </row>
    <row r="17" spans="1:3" ht="15.75" x14ac:dyDescent="0.25">
      <c r="A17" s="149"/>
      <c r="B17" s="149"/>
      <c r="C17" s="232"/>
    </row>
    <row r="18" spans="1:3" ht="15.75" x14ac:dyDescent="0.25">
      <c r="A18" s="340" t="s">
        <v>657</v>
      </c>
      <c r="B18" s="340"/>
      <c r="C18" s="81"/>
    </row>
    <row r="19" spans="1:3" ht="36" customHeight="1" x14ac:dyDescent="0.25">
      <c r="A19" s="338" t="s">
        <v>658</v>
      </c>
      <c r="B19" s="338"/>
      <c r="C19" s="338"/>
    </row>
    <row r="20" spans="1:3" ht="36" customHeight="1" x14ac:dyDescent="0.25">
      <c r="A20" s="342" t="s">
        <v>1164</v>
      </c>
      <c r="B20" s="342"/>
      <c r="C20" s="164">
        <v>911</v>
      </c>
    </row>
    <row r="21" spans="1:3" ht="15.75" x14ac:dyDescent="0.25">
      <c r="A21" s="152"/>
      <c r="B21" s="152"/>
      <c r="C21" s="164"/>
    </row>
    <row r="22" spans="1:3" ht="35.25" customHeight="1" x14ac:dyDescent="0.25">
      <c r="A22" s="330" t="s">
        <v>708</v>
      </c>
      <c r="B22" s="330"/>
      <c r="C22" s="7" t="s">
        <v>431</v>
      </c>
    </row>
    <row r="23" spans="1:3" ht="15.75" x14ac:dyDescent="0.25">
      <c r="A23" s="78"/>
      <c r="B23" s="78"/>
      <c r="C23" s="71"/>
    </row>
    <row r="24" spans="1:3" ht="15.75" x14ac:dyDescent="0.25">
      <c r="A24" s="118" t="s">
        <v>858</v>
      </c>
      <c r="B24" s="92"/>
      <c r="C24" s="10"/>
    </row>
  </sheetData>
  <mergeCells count="5">
    <mergeCell ref="A9:C9"/>
    <mergeCell ref="A18:B18"/>
    <mergeCell ref="A19:C19"/>
    <mergeCell ref="A20:B20"/>
    <mergeCell ref="A22:B22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topLeftCell="A16" workbookViewId="0">
      <selection activeCell="C40" sqref="C40"/>
    </sheetView>
  </sheetViews>
  <sheetFormatPr defaultRowHeight="15" x14ac:dyDescent="0.25"/>
  <cols>
    <col min="2" max="2" width="71" customWidth="1"/>
    <col min="3" max="3" width="25.42578125" customWidth="1"/>
  </cols>
  <sheetData>
    <row r="1" spans="1:3" ht="15.75" x14ac:dyDescent="0.25">
      <c r="A1" s="344"/>
      <c r="B1" s="344"/>
      <c r="C1" s="7" t="s">
        <v>620</v>
      </c>
    </row>
    <row r="2" spans="1:3" ht="15.75" x14ac:dyDescent="0.25">
      <c r="A2" s="345"/>
      <c r="B2" s="345"/>
      <c r="C2" s="7" t="s">
        <v>433</v>
      </c>
    </row>
    <row r="3" spans="1:3" ht="15.75" x14ac:dyDescent="0.25">
      <c r="A3" s="344"/>
      <c r="B3" s="344"/>
      <c r="C3" s="7" t="s">
        <v>693</v>
      </c>
    </row>
    <row r="4" spans="1:3" ht="15.75" x14ac:dyDescent="0.25">
      <c r="A4" s="345"/>
      <c r="B4" s="345"/>
      <c r="C4" s="7" t="s">
        <v>661</v>
      </c>
    </row>
    <row r="5" spans="1:3" ht="15.75" x14ac:dyDescent="0.25">
      <c r="A5" s="123"/>
      <c r="B5" s="218"/>
      <c r="C5" s="7"/>
    </row>
    <row r="6" spans="1:3" ht="15.75" x14ac:dyDescent="0.25">
      <c r="A6" s="345"/>
      <c r="B6" s="345"/>
      <c r="C6" s="7" t="s">
        <v>709</v>
      </c>
    </row>
    <row r="7" spans="1:3" ht="15.75" x14ac:dyDescent="0.25">
      <c r="A7" s="123"/>
      <c r="B7" s="123"/>
      <c r="C7" s="10"/>
    </row>
    <row r="8" spans="1:3" ht="43.5" customHeight="1" x14ac:dyDescent="0.25">
      <c r="A8" s="346" t="s">
        <v>718</v>
      </c>
      <c r="B8" s="346"/>
      <c r="C8" s="346"/>
    </row>
    <row r="9" spans="1:3" ht="24" customHeight="1" x14ac:dyDescent="0.25">
      <c r="A9" s="220"/>
      <c r="B9" s="221"/>
      <c r="C9" s="222" t="s">
        <v>716</v>
      </c>
    </row>
    <row r="10" spans="1:3" ht="15.75" x14ac:dyDescent="0.25">
      <c r="A10" s="227" t="s">
        <v>643</v>
      </c>
      <c r="B10" s="227" t="s">
        <v>3</v>
      </c>
      <c r="C10" s="86" t="s">
        <v>694</v>
      </c>
    </row>
    <row r="11" spans="1:3" ht="15.75" x14ac:dyDescent="0.25">
      <c r="A11" s="227"/>
      <c r="B11" s="101" t="s">
        <v>695</v>
      </c>
      <c r="C11" s="20"/>
    </row>
    <row r="12" spans="1:3" ht="47.25" x14ac:dyDescent="0.25">
      <c r="A12" s="227">
        <v>1</v>
      </c>
      <c r="B12" s="229" t="str">
        <f>ПМО!B37</f>
        <v>Скрининг обследование в лаборатории (Общий клинический анализ крови, общий клинический анализ мочи, определение холестерина, глюкозы крови)</v>
      </c>
      <c r="C12" s="260">
        <v>647</v>
      </c>
    </row>
    <row r="13" spans="1:3" ht="15.75" x14ac:dyDescent="0.25">
      <c r="A13" s="227">
        <v>2</v>
      </c>
      <c r="B13" s="228" t="s">
        <v>677</v>
      </c>
      <c r="C13" s="260">
        <v>183</v>
      </c>
    </row>
    <row r="14" spans="1:3" ht="31.5" x14ac:dyDescent="0.25">
      <c r="A14" s="227">
        <v>3</v>
      </c>
      <c r="B14" s="189" t="s">
        <v>1159</v>
      </c>
      <c r="C14" s="260">
        <v>229</v>
      </c>
    </row>
    <row r="15" spans="1:3" ht="31.5" x14ac:dyDescent="0.25">
      <c r="A15" s="227">
        <v>4</v>
      </c>
      <c r="B15" s="195" t="s">
        <v>697</v>
      </c>
      <c r="C15" s="260">
        <v>519</v>
      </c>
    </row>
    <row r="16" spans="1:3" ht="15.75" x14ac:dyDescent="0.25">
      <c r="A16" s="227">
        <v>5</v>
      </c>
      <c r="B16" s="189" t="s">
        <v>12</v>
      </c>
      <c r="C16" s="260">
        <v>251</v>
      </c>
    </row>
    <row r="17" spans="1:3" ht="31.5" x14ac:dyDescent="0.25">
      <c r="A17" s="227">
        <v>6</v>
      </c>
      <c r="B17" s="189" t="s">
        <v>220</v>
      </c>
      <c r="C17" s="260">
        <v>183</v>
      </c>
    </row>
    <row r="18" spans="1:3" ht="31.5" x14ac:dyDescent="0.25">
      <c r="A18" s="227">
        <v>7</v>
      </c>
      <c r="B18" s="189" t="s">
        <v>162</v>
      </c>
      <c r="C18" s="260">
        <v>181</v>
      </c>
    </row>
    <row r="19" spans="1:3" ht="15.75" x14ac:dyDescent="0.25">
      <c r="A19" s="227">
        <v>8</v>
      </c>
      <c r="B19" s="189" t="s">
        <v>1160</v>
      </c>
      <c r="C19" s="260">
        <v>140</v>
      </c>
    </row>
    <row r="20" spans="1:3" ht="15.75" x14ac:dyDescent="0.25">
      <c r="A20" s="227">
        <v>9</v>
      </c>
      <c r="B20" s="23" t="s">
        <v>1037</v>
      </c>
      <c r="C20" s="315">
        <v>324</v>
      </c>
    </row>
    <row r="21" spans="1:3" ht="31.5" x14ac:dyDescent="0.25">
      <c r="A21" s="227">
        <v>10</v>
      </c>
      <c r="B21" s="189" t="s">
        <v>1161</v>
      </c>
      <c r="C21" s="260">
        <v>171</v>
      </c>
    </row>
    <row r="22" spans="1:3" ht="15.75" x14ac:dyDescent="0.25">
      <c r="A22" s="227">
        <v>11</v>
      </c>
      <c r="B22" s="189" t="s">
        <v>1162</v>
      </c>
      <c r="C22" s="260">
        <v>171</v>
      </c>
    </row>
    <row r="23" spans="1:3" ht="15.75" x14ac:dyDescent="0.25">
      <c r="A23" s="227"/>
      <c r="B23" s="101" t="s">
        <v>655</v>
      </c>
      <c r="C23" s="262">
        <f>SUM(C12:C22)</f>
        <v>2999</v>
      </c>
    </row>
    <row r="24" spans="1:3" ht="15.75" x14ac:dyDescent="0.25">
      <c r="A24" s="227">
        <v>12</v>
      </c>
      <c r="B24" s="189" t="s">
        <v>58</v>
      </c>
      <c r="C24" s="260">
        <v>188</v>
      </c>
    </row>
    <row r="25" spans="1:3" ht="18" customHeight="1" x14ac:dyDescent="0.25">
      <c r="A25" s="227">
        <v>13</v>
      </c>
      <c r="B25" s="282" t="s">
        <v>1064</v>
      </c>
      <c r="C25" s="260">
        <v>1397</v>
      </c>
    </row>
    <row r="26" spans="1:3" ht="15.75" x14ac:dyDescent="0.25">
      <c r="A26" s="227"/>
      <c r="B26" s="101" t="s">
        <v>696</v>
      </c>
      <c r="C26" s="260"/>
    </row>
    <row r="27" spans="1:3" ht="15.75" x14ac:dyDescent="0.25">
      <c r="A27" s="227">
        <v>14</v>
      </c>
      <c r="B27" s="188" t="s">
        <v>860</v>
      </c>
      <c r="C27" s="260">
        <v>2700</v>
      </c>
    </row>
    <row r="28" spans="1:3" ht="15.75" x14ac:dyDescent="0.25">
      <c r="A28" s="227">
        <v>15</v>
      </c>
      <c r="B28" s="188" t="s">
        <v>861</v>
      </c>
      <c r="C28" s="260">
        <f>85.8*1.11</f>
        <v>95.238</v>
      </c>
    </row>
    <row r="29" spans="1:3" ht="15.75" x14ac:dyDescent="0.25">
      <c r="A29" s="227"/>
      <c r="B29" s="101" t="s">
        <v>655</v>
      </c>
      <c r="C29" s="262">
        <f>C23+C24+C25+C27+C28</f>
        <v>7379.2380000000003</v>
      </c>
    </row>
    <row r="30" spans="1:3" ht="15.75" x14ac:dyDescent="0.25">
      <c r="A30" s="227"/>
      <c r="B30" s="101" t="s">
        <v>653</v>
      </c>
      <c r="C30" s="260"/>
    </row>
    <row r="31" spans="1:3" ht="47.25" x14ac:dyDescent="0.25">
      <c r="A31" s="130">
        <v>1</v>
      </c>
      <c r="B31" s="148" t="str">
        <f>ПМО!B37</f>
        <v>Скрининг обследование в лаборатории (Общий клинический анализ крови, общий клинический анализ мочи, определение холестерина, глюкозы крови)</v>
      </c>
      <c r="C31" s="258">
        <v>647</v>
      </c>
    </row>
    <row r="32" spans="1:3" ht="15.75" x14ac:dyDescent="0.25">
      <c r="A32" s="130">
        <v>2</v>
      </c>
      <c r="B32" s="195" t="s">
        <v>677</v>
      </c>
      <c r="C32" s="258">
        <v>183</v>
      </c>
    </row>
    <row r="33" spans="1:3" ht="31.5" x14ac:dyDescent="0.25">
      <c r="A33" s="130">
        <v>3</v>
      </c>
      <c r="B33" s="230" t="str">
        <f>ПМО!B30</f>
        <v xml:space="preserve">Профилактический прием (осмотр, консультация) врача-дерматовенеролога </v>
      </c>
      <c r="C33" s="258">
        <v>183</v>
      </c>
    </row>
    <row r="34" spans="1:3" ht="15.75" x14ac:dyDescent="0.25">
      <c r="A34" s="130">
        <v>4</v>
      </c>
      <c r="B34" s="195" t="str">
        <f>ПМО!B59</f>
        <v>Мазки из МПП на микрофлору, ЭДС (для мужчин)</v>
      </c>
      <c r="C34" s="258">
        <v>215</v>
      </c>
    </row>
    <row r="35" spans="1:3" ht="15.75" x14ac:dyDescent="0.25">
      <c r="A35" s="130">
        <v>5</v>
      </c>
      <c r="B35" s="189" t="str">
        <f>ПМО!B10</f>
        <v>Профилактический прием (осмотр, консультация) врача-терапевта</v>
      </c>
      <c r="C35" s="258">
        <v>251</v>
      </c>
    </row>
    <row r="36" spans="1:3" ht="31.5" x14ac:dyDescent="0.25">
      <c r="A36" s="130">
        <v>6</v>
      </c>
      <c r="B36" s="189" t="s">
        <v>162</v>
      </c>
      <c r="C36" s="260">
        <v>181</v>
      </c>
    </row>
    <row r="37" spans="1:3" ht="15.75" x14ac:dyDescent="0.25">
      <c r="A37" s="130">
        <v>7</v>
      </c>
      <c r="B37" s="189" t="s">
        <v>1160</v>
      </c>
      <c r="C37" s="258">
        <v>140</v>
      </c>
    </row>
    <row r="38" spans="1:3" ht="15.75" x14ac:dyDescent="0.25">
      <c r="A38" s="130">
        <v>9</v>
      </c>
      <c r="B38" s="23" t="s">
        <v>1037</v>
      </c>
      <c r="C38" s="258">
        <v>324</v>
      </c>
    </row>
    <row r="39" spans="1:3" ht="31.5" x14ac:dyDescent="0.25">
      <c r="A39" s="130">
        <v>10</v>
      </c>
      <c r="B39" s="189" t="s">
        <v>1161</v>
      </c>
      <c r="C39" s="258">
        <v>171</v>
      </c>
    </row>
    <row r="40" spans="1:3" ht="15.75" x14ac:dyDescent="0.25">
      <c r="A40" s="130">
        <v>11</v>
      </c>
      <c r="B40" s="189" t="s">
        <v>1162</v>
      </c>
      <c r="C40" s="258">
        <v>171</v>
      </c>
    </row>
    <row r="41" spans="1:3" ht="15.75" x14ac:dyDescent="0.25">
      <c r="A41" s="130"/>
      <c r="B41" s="322" t="s">
        <v>655</v>
      </c>
      <c r="C41" s="19">
        <f>SUM(C31:C40)</f>
        <v>2466</v>
      </c>
    </row>
    <row r="42" spans="1:3" ht="15.75" x14ac:dyDescent="0.25">
      <c r="A42" s="130">
        <v>12</v>
      </c>
      <c r="B42" s="189" t="s">
        <v>58</v>
      </c>
      <c r="C42" s="258">
        <v>188</v>
      </c>
    </row>
    <row r="43" spans="1:3" ht="15.75" x14ac:dyDescent="0.25">
      <c r="A43" s="130"/>
      <c r="B43" s="103" t="s">
        <v>655</v>
      </c>
      <c r="C43" s="19">
        <f>C41+C42</f>
        <v>2654</v>
      </c>
    </row>
    <row r="44" spans="1:3" ht="15.75" x14ac:dyDescent="0.25">
      <c r="A44" s="340" t="s">
        <v>657</v>
      </c>
      <c r="B44" s="340"/>
      <c r="C44" s="81"/>
    </row>
    <row r="45" spans="1:3" ht="15.75" x14ac:dyDescent="0.25">
      <c r="A45" s="338" t="s">
        <v>658</v>
      </c>
      <c r="B45" s="338"/>
      <c r="C45" s="338"/>
    </row>
    <row r="46" spans="1:3" ht="15.75" x14ac:dyDescent="0.25">
      <c r="A46" s="342" t="s">
        <v>1166</v>
      </c>
      <c r="B46" s="342"/>
      <c r="C46" s="164">
        <v>911</v>
      </c>
    </row>
    <row r="47" spans="1:3" ht="9" customHeight="1" x14ac:dyDescent="0.25">
      <c r="A47" s="152"/>
      <c r="B47" s="152"/>
      <c r="C47" s="164"/>
    </row>
    <row r="48" spans="1:3" ht="36" customHeight="1" x14ac:dyDescent="0.25">
      <c r="A48" s="330" t="s">
        <v>708</v>
      </c>
      <c r="B48" s="330"/>
      <c r="C48" s="249" t="s">
        <v>431</v>
      </c>
    </row>
    <row r="49" spans="1:3" ht="11.25" customHeight="1" x14ac:dyDescent="0.25">
      <c r="A49" s="78"/>
      <c r="B49" s="78"/>
      <c r="C49" s="71"/>
    </row>
    <row r="50" spans="1:3" ht="15.75" x14ac:dyDescent="0.25">
      <c r="A50" s="118" t="s">
        <v>858</v>
      </c>
      <c r="B50" s="92"/>
      <c r="C50" s="10"/>
    </row>
    <row r="51" spans="1:3" ht="15.75" x14ac:dyDescent="0.25">
      <c r="A51" s="219"/>
      <c r="B51" s="92"/>
      <c r="C51" s="10"/>
    </row>
  </sheetData>
  <mergeCells count="10">
    <mergeCell ref="A45:C45"/>
    <mergeCell ref="A48:B48"/>
    <mergeCell ref="A44:B44"/>
    <mergeCell ref="A46:B46"/>
    <mergeCell ref="A1:B1"/>
    <mergeCell ref="A2:B2"/>
    <mergeCell ref="A3:B3"/>
    <mergeCell ref="A4:B4"/>
    <mergeCell ref="A6:B6"/>
    <mergeCell ref="A8:C8"/>
  </mergeCells>
  <pageMargins left="0.70866141732283472" right="0.31496062992125984" top="0.15748031496062992" bottom="0.15748031496062992" header="0.31496062992125984" footer="0.31496062992125984"/>
  <pageSetup paperSize="9" scale="85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opLeftCell="A4" workbookViewId="0">
      <selection activeCell="C20" sqref="C20"/>
    </sheetView>
  </sheetViews>
  <sheetFormatPr defaultRowHeight="15" x14ac:dyDescent="0.25"/>
  <cols>
    <col min="1" max="1" width="9.140625" style="154"/>
    <col min="2" max="2" width="59.5703125" style="154" customWidth="1"/>
    <col min="3" max="3" width="27.140625" style="154" customWidth="1"/>
    <col min="4" max="16384" width="9.140625" style="154"/>
  </cols>
  <sheetData>
    <row r="1" spans="1:3" ht="15.75" x14ac:dyDescent="0.25">
      <c r="A1" s="347" t="s">
        <v>660</v>
      </c>
      <c r="B1" s="347"/>
      <c r="C1" s="347"/>
    </row>
    <row r="2" spans="1:3" ht="15.75" x14ac:dyDescent="0.25">
      <c r="A2" s="347" t="s">
        <v>433</v>
      </c>
      <c r="B2" s="347"/>
      <c r="C2" s="347"/>
    </row>
    <row r="3" spans="1:3" ht="15.75" x14ac:dyDescent="0.25">
      <c r="A3" s="347" t="s">
        <v>701</v>
      </c>
      <c r="B3" s="347"/>
      <c r="C3" s="347"/>
    </row>
    <row r="4" spans="1:3" ht="15.75" x14ac:dyDescent="0.25">
      <c r="A4" s="347" t="s">
        <v>661</v>
      </c>
      <c r="B4" s="347"/>
      <c r="C4" s="347"/>
    </row>
    <row r="5" spans="1:3" ht="15.75" x14ac:dyDescent="0.25">
      <c r="A5" s="153"/>
      <c r="B5" s="235"/>
      <c r="C5" s="5"/>
    </row>
    <row r="6" spans="1:3" ht="15.75" x14ac:dyDescent="0.25">
      <c r="A6" s="347" t="s">
        <v>711</v>
      </c>
      <c r="B6" s="347"/>
      <c r="C6" s="347"/>
    </row>
    <row r="7" spans="1:3" ht="15.75" x14ac:dyDescent="0.25">
      <c r="A7" s="133"/>
      <c r="B7" s="156"/>
      <c r="C7" s="9"/>
    </row>
    <row r="8" spans="1:3" ht="15.75" x14ac:dyDescent="0.25">
      <c r="A8" s="223"/>
      <c r="B8" s="224"/>
      <c r="C8" s="236"/>
    </row>
    <row r="9" spans="1:3" ht="15.75" x14ac:dyDescent="0.25">
      <c r="A9" s="348" t="s">
        <v>702</v>
      </c>
      <c r="B9" s="348"/>
      <c r="C9" s="348"/>
    </row>
    <row r="10" spans="1:3" ht="15.75" x14ac:dyDescent="0.25">
      <c r="A10" s="223"/>
      <c r="B10" s="237"/>
      <c r="C10" s="236"/>
    </row>
    <row r="11" spans="1:3" ht="15.75" x14ac:dyDescent="0.25">
      <c r="A11" s="223"/>
      <c r="B11" s="238"/>
      <c r="C11" s="239" t="s">
        <v>717</v>
      </c>
    </row>
    <row r="12" spans="1:3" ht="15.75" x14ac:dyDescent="0.25">
      <c r="A12" s="132" t="s">
        <v>703</v>
      </c>
      <c r="B12" s="132" t="s">
        <v>662</v>
      </c>
      <c r="C12" s="240" t="s">
        <v>614</v>
      </c>
    </row>
    <row r="13" spans="1:3" ht="31.5" x14ac:dyDescent="0.25">
      <c r="A13" s="132">
        <v>1</v>
      </c>
      <c r="B13" s="225" t="str">
        <f>ПМО!B10</f>
        <v>Профилактический прием (осмотр, консультация) врача-терапевта</v>
      </c>
      <c r="C13" s="258">
        <v>251</v>
      </c>
    </row>
    <row r="14" spans="1:3" ht="31.5" x14ac:dyDescent="0.25">
      <c r="A14" s="132">
        <v>2</v>
      </c>
      <c r="B14" s="192" t="str">
        <f>ПМО!B14</f>
        <v>Профилактический прием (осмотр, консультация) врача-офтальмолога</v>
      </c>
      <c r="C14" s="258">
        <v>190</v>
      </c>
    </row>
    <row r="15" spans="1:3" ht="15.75" x14ac:dyDescent="0.25">
      <c r="A15" s="132">
        <v>3</v>
      </c>
      <c r="B15" s="193" t="s">
        <v>83</v>
      </c>
      <c r="C15" s="258">
        <v>286</v>
      </c>
    </row>
    <row r="16" spans="1:3" ht="15.75" x14ac:dyDescent="0.25">
      <c r="A16" s="132">
        <v>4</v>
      </c>
      <c r="B16" s="193" t="s">
        <v>86</v>
      </c>
      <c r="C16" s="258">
        <v>248</v>
      </c>
    </row>
    <row r="17" spans="1:3" ht="15.75" x14ac:dyDescent="0.25">
      <c r="A17" s="132">
        <v>5</v>
      </c>
      <c r="B17" s="193" t="s">
        <v>98</v>
      </c>
      <c r="C17" s="258">
        <v>95</v>
      </c>
    </row>
    <row r="18" spans="1:3" ht="15.75" x14ac:dyDescent="0.25">
      <c r="A18" s="132">
        <v>6</v>
      </c>
      <c r="B18" s="194" t="s">
        <v>100</v>
      </c>
      <c r="C18" s="258">
        <v>95</v>
      </c>
    </row>
    <row r="19" spans="1:3" ht="15.75" x14ac:dyDescent="0.25">
      <c r="A19" s="132">
        <v>7</v>
      </c>
      <c r="B19" s="151" t="s">
        <v>663</v>
      </c>
      <c r="C19" s="258">
        <v>39</v>
      </c>
    </row>
    <row r="20" spans="1:3" ht="15.75" x14ac:dyDescent="0.25">
      <c r="A20" s="132"/>
      <c r="B20" s="159" t="s">
        <v>655</v>
      </c>
      <c r="C20" s="19">
        <f>SUM(C13:C19)</f>
        <v>1204</v>
      </c>
    </row>
    <row r="21" spans="1:3" ht="15.75" x14ac:dyDescent="0.25">
      <c r="A21" s="223"/>
      <c r="B21" s="224"/>
      <c r="C21" s="236"/>
    </row>
    <row r="22" spans="1:3" ht="34.5" customHeight="1" x14ac:dyDescent="0.25">
      <c r="A22" s="349" t="s">
        <v>704</v>
      </c>
      <c r="B22" s="349"/>
      <c r="C22" s="163">
        <f>'Лаборатор исслед.'!C81</f>
        <v>0</v>
      </c>
    </row>
    <row r="23" spans="1:3" ht="15.75" x14ac:dyDescent="0.25">
      <c r="A23" s="161"/>
      <c r="B23" s="241"/>
      <c r="C23" s="242"/>
    </row>
    <row r="24" spans="1:3" ht="32.25" customHeight="1" x14ac:dyDescent="0.25">
      <c r="A24" s="342" t="s">
        <v>705</v>
      </c>
      <c r="B24" s="342"/>
      <c r="C24" s="308">
        <f>169.31*1.11</f>
        <v>187.93410000000003</v>
      </c>
    </row>
    <row r="25" spans="1:3" ht="15.75" x14ac:dyDescent="0.25">
      <c r="A25" s="223"/>
      <c r="B25" s="156"/>
      <c r="C25" s="9"/>
    </row>
    <row r="26" spans="1:3" ht="30.75" customHeight="1" x14ac:dyDescent="0.25">
      <c r="A26" s="342" t="s">
        <v>706</v>
      </c>
      <c r="B26" s="342"/>
      <c r="C26" s="308">
        <f>1322.46*1.11</f>
        <v>1467.9306000000001</v>
      </c>
    </row>
    <row r="27" spans="1:3" ht="15.75" x14ac:dyDescent="0.25">
      <c r="A27" s="223"/>
      <c r="B27" s="156"/>
      <c r="C27" s="9"/>
    </row>
    <row r="28" spans="1:3" ht="34.5" customHeight="1" x14ac:dyDescent="0.25">
      <c r="A28" s="342" t="s">
        <v>1167</v>
      </c>
      <c r="B28" s="342"/>
      <c r="C28" s="308">
        <v>911</v>
      </c>
    </row>
    <row r="29" spans="1:3" ht="15.75" x14ac:dyDescent="0.25">
      <c r="A29" s="223"/>
      <c r="B29" s="156"/>
      <c r="C29" s="9"/>
    </row>
    <row r="30" spans="1:3" ht="15.75" x14ac:dyDescent="0.25">
      <c r="A30" s="223"/>
      <c r="B30" s="224"/>
      <c r="C30" s="236"/>
    </row>
    <row r="31" spans="1:3" ht="31.5" customHeight="1" x14ac:dyDescent="0.25">
      <c r="A31" s="330" t="s">
        <v>708</v>
      </c>
      <c r="B31" s="330"/>
      <c r="C31" s="121" t="s">
        <v>431</v>
      </c>
    </row>
    <row r="32" spans="1:3" ht="15.75" x14ac:dyDescent="0.25">
      <c r="A32" s="223"/>
      <c r="B32" s="224"/>
      <c r="C32" s="236"/>
    </row>
    <row r="33" spans="1:3" ht="24" customHeight="1" x14ac:dyDescent="0.25">
      <c r="A33" s="339" t="s">
        <v>862</v>
      </c>
      <c r="B33" s="339"/>
      <c r="C33" s="236"/>
    </row>
  </sheetData>
  <mergeCells count="12">
    <mergeCell ref="A33:B33"/>
    <mergeCell ref="A1:C1"/>
    <mergeCell ref="A2:C2"/>
    <mergeCell ref="A3:C3"/>
    <mergeCell ref="A4:C4"/>
    <mergeCell ref="A6:C6"/>
    <mergeCell ref="A9:C9"/>
    <mergeCell ref="A31:B31"/>
    <mergeCell ref="A22:B22"/>
    <mergeCell ref="A24:B24"/>
    <mergeCell ref="A26:B26"/>
    <mergeCell ref="A28:B28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4</vt:i4>
      </vt:variant>
    </vt:vector>
  </HeadingPairs>
  <TitlesOfParts>
    <vt:vector size="15" baseType="lpstr">
      <vt:lpstr>Специалисты</vt:lpstr>
      <vt:lpstr>Лаборатор исслед.</vt:lpstr>
      <vt:lpstr>Стомат услуги</vt:lpstr>
      <vt:lpstr>Стомат материал</vt:lpstr>
      <vt:lpstr>Здравпункт</vt:lpstr>
      <vt:lpstr>086-у</vt:lpstr>
      <vt:lpstr>Бассейн</vt:lpstr>
      <vt:lpstr>Санкнижки ПМО</vt:lpstr>
      <vt:lpstr>Водит АВ</vt:lpstr>
      <vt:lpstr>Водит СД</vt:lpstr>
      <vt:lpstr>ПМО</vt:lpstr>
      <vt:lpstr>'Лаборатор исслед.'!Заголовки_для_печати</vt:lpstr>
      <vt:lpstr>ПМО!Заголовки_для_печати</vt:lpstr>
      <vt:lpstr>Специалисты!Заголовки_для_печати</vt:lpstr>
      <vt:lpstr>'Стомат услуги'!Заголовки_для_печати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2023-04-26T12:27:29Z</dcterms:modified>
</cp:coreProperties>
</file>